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autoCompressPictures="0"/>
  <mc:AlternateContent xmlns:mc="http://schemas.openxmlformats.org/markup-compatibility/2006">
    <mc:Choice Requires="x15">
      <x15ac:absPath xmlns:x15ac="http://schemas.microsoft.com/office/spreadsheetml/2010/11/ac" url="https://waterforpeople-my.sharepoint.com/personal/ewitt_waterforpeople_org/Documents/Desktop/"/>
    </mc:Choice>
  </mc:AlternateContent>
  <xr:revisionPtr revIDLastSave="176" documentId="8_{B1CCAFB0-B7D1-46EF-B52B-972558405B15}" xr6:coauthVersionLast="45" xr6:coauthVersionMax="45" xr10:uidLastSave="{14022B7E-AA29-4F20-BE53-6AD9B3C75494}"/>
  <bookViews>
    <workbookView xWindow="-110" yWindow="-110" windowWidth="19420" windowHeight="10420" tabRatio="831" xr2:uid="{00000000-000D-0000-FFFF-FFFF00000000}"/>
  </bookViews>
  <sheets>
    <sheet name="1-Instructions" sheetId="16" r:id="rId1"/>
    <sheet name="2- Data Entry" sheetId="1" r:id="rId2"/>
    <sheet name="3-Cost Projections" sheetId="2" r:id="rId3"/>
    <sheet name="4-Summary Income &amp; Expenditures" sheetId="10" r:id="rId4"/>
    <sheet name="5-Graphics" sheetId="4" r:id="rId5"/>
    <sheet name="6-Reference Data" sheetId="15" r:id="rId6"/>
  </sheets>
  <externalReferences>
    <externalReference r:id="rId7"/>
    <externalReference r:id="rId8"/>
    <externalReference r:id="rId9"/>
    <externalReference r:id="rId10"/>
    <externalReference r:id="rId11"/>
    <externalReference r:id="rId12"/>
    <externalReference r:id="rId13"/>
  </externalReferences>
  <definedNames>
    <definedName name="_2.1Boholes_and_pump_Stations2">#REF!</definedName>
    <definedName name="_xlnm._FilterDatabase" localSheetId="1" hidden="1">'2- Data Entry'!$A$26:$B$44</definedName>
    <definedName name="a">#REF!</definedName>
    <definedName name="Activo">#REF!</definedName>
    <definedName name="adaptors">#REF!</definedName>
    <definedName name="Aducción">#REF!</definedName>
    <definedName name="airvalves">#REF!</definedName>
    <definedName name="asa">'[1]H2O TREATMENT PLANT SITE(4.1)'!#REF!</definedName>
    <definedName name="Assumed_Yard_Connection_Growth_Rate">#REF!</definedName>
    <definedName name="bends">#REF!</definedName>
    <definedName name="blankflange">#REF!</definedName>
    <definedName name="butterflyvalves">#REF!</definedName>
    <definedName name="code">'[2]fitting rates'!$A$4:$G$223</definedName>
    <definedName name="Comunidad">#REF!</definedName>
    <definedName name="COST">#REF!</definedName>
    <definedName name="cover">#REF!</definedName>
    <definedName name="CurrentProblems">'[3]Raw Data'!$AM1</definedName>
    <definedName name="data">[2]list!$AG$8:$EW$23</definedName>
    <definedName name="Date">'[3]Raw Data'!$B1</definedName>
    <definedName name="DFlange">#REF!</definedName>
    <definedName name="Distrito">#REF!</definedName>
    <definedName name="DownMoreThan1Day">'[3]Raw Data'!$AG1</definedName>
    <definedName name="Elevation">'[3]Raw Data'!$F1</definedName>
    <definedName name="EnoughWaterEveryDay">'[3]Raw Data'!$AA1</definedName>
    <definedName name="Estado_de_Activo">#REF!</definedName>
    <definedName name="ewrw">#REF!</definedName>
    <definedName name="Excel_BuiltIn__FilterDatabase_5">#REF!</definedName>
    <definedName name="fac">#REF!</definedName>
    <definedName name="fact">#REF!</definedName>
    <definedName name="facto">#REF!</definedName>
    <definedName name="factor">#REF!</definedName>
    <definedName name="factors">#REF!</definedName>
    <definedName name="FinancialRecords">'[3]Raw Data'!$AY1</definedName>
    <definedName name="Flangespig">#REF!</definedName>
    <definedName name="Fuente_abasto">#REF!</definedName>
    <definedName name="gatevalves">#REF!</definedName>
    <definedName name="Geo_1">'[3]Raw Data'!$H1</definedName>
    <definedName name="Geo_2">'[3]Government Standards'!$A$3</definedName>
    <definedName name="Geo_3">'[3]Raw Data'!$J1</definedName>
    <definedName name="Geo_4">#REF!</definedName>
    <definedName name="Geo_5">'[3]Raw Data'!$K1</definedName>
    <definedName name="GovernmentNumberOfUsers">'[3]Government Standards'!$B$3</definedName>
    <definedName name="High_Income_estimated_l_c_d">[4]Assumptions!$B$52:$S$52</definedName>
    <definedName name="High_Income_p_h">[4]Assumptions!$B$60:$IV$60</definedName>
    <definedName name="High_Income_tariff">[4]Assumptions!$B$39:$S$39</definedName>
    <definedName name="HowManyNoAccess">'[3]Raw Data'!$V1</definedName>
    <definedName name="Improved">'[3]Raw Data'!$Q1</definedName>
    <definedName name="inserts">#REF!</definedName>
    <definedName name="Instance_ID">'[3]Raw Data'!$A1</definedName>
    <definedName name="junctions">#REF!</definedName>
    <definedName name="ladders">#REF!</definedName>
    <definedName name="Lat">'[3]Raw Data'!$D1</definedName>
    <definedName name="Long">'[3]Raw Data'!$E1</definedName>
    <definedName name="Masindi_conversion_rate">#REF!</definedName>
    <definedName name="Micromedic">#REF!</definedName>
    <definedName name="Municipio">#REF!</definedName>
    <definedName name="mwUws">#REF!</definedName>
    <definedName name="name">#REF!</definedName>
    <definedName name="NearbySpareParts">'[3]Raw Data'!$BG1</definedName>
    <definedName name="NewUsers">'[3]Raw Data'!$BJ1</definedName>
    <definedName name="Nivel_Pobreza">#REF!</definedName>
    <definedName name="Nivel_Servicio">#REF!</definedName>
    <definedName name="Nivel_Sostenibilidad">#REF!</definedName>
    <definedName name="NoAccess">'[3]Raw Data'!$U1</definedName>
    <definedName name="nonreturnvalves">#REF!</definedName>
    <definedName name="number">[5]Summary!#REF!</definedName>
    <definedName name="NumberOfUsers">'[3]Raw Data'!$T1</definedName>
    <definedName name="OTB">#REF!</definedName>
    <definedName name="paiting">#REF!</definedName>
    <definedName name="pipes">#REF!</definedName>
    <definedName name="PositiveBalance">'[3]Raw Data'!$BA1</definedName>
    <definedName name="_xlnm.Print_Area" localSheetId="1">'2- Data Entry'!$A$1:$X$90</definedName>
    <definedName name="_xlnm.Print_Area" localSheetId="2">'3-Cost Projections'!$A$1:$AC$54</definedName>
    <definedName name="_xlnm.Print_Area" localSheetId="4">'5-Graphics'!$A$1:$Y$25</definedName>
    <definedName name="_xlnm.Print_Area">#REF!</definedName>
    <definedName name="protectivelayers">#REF!</definedName>
    <definedName name="QualntityMeetsStandards">'[3]Raw Data'!$AS1</definedName>
    <definedName name="qw">'[1]H2O TREATMENT PLANT SITE(4.1)'!#REF!</definedName>
    <definedName name="rate">[6]Sheet2!$A$1:$B$35</definedName>
    <definedName name="RecordsReviewed">'[3]Raw Data'!$AZ1</definedName>
    <definedName name="rendering">#REF!</definedName>
    <definedName name="ResponsibleForOM">'[3]Raw Data'!$BH1</definedName>
    <definedName name="solver_adj" localSheetId="1" hidden="1">'2- Data Entry'!$B$30</definedName>
    <definedName name="solver_adj" localSheetId="3" hidden="1">#REF!</definedName>
    <definedName name="solver_cvg" localSheetId="1" hidden="1">0.0001</definedName>
    <definedName name="solver_cvg" localSheetId="2" hidden="1">0.0001</definedName>
    <definedName name="solver_cvg" localSheetId="3" hidden="1">0.0001</definedName>
    <definedName name="solver_drv" localSheetId="1" hidden="1">2</definedName>
    <definedName name="solver_drv" localSheetId="2" hidden="1">1</definedName>
    <definedName name="solver_drv" localSheetId="3" hidden="1">1</definedName>
    <definedName name="solver_eng" localSheetId="1" hidden="1">1</definedName>
    <definedName name="solver_eng" localSheetId="2" hidden="1">1</definedName>
    <definedName name="solver_eng" localSheetId="3" hidden="1">1</definedName>
    <definedName name="solver_est" localSheetId="1" hidden="1">1</definedName>
    <definedName name="solver_est" localSheetId="2" hidden="1">1</definedName>
    <definedName name="solver_est" localSheetId="3" hidden="1">1</definedName>
    <definedName name="solver_itr" localSheetId="1" hidden="1">2147483647</definedName>
    <definedName name="solver_itr" localSheetId="2" hidden="1">100</definedName>
    <definedName name="solver_itr" localSheetId="3" hidden="1">100</definedName>
    <definedName name="solver_lin" localSheetId="2" hidden="1">2</definedName>
    <definedName name="solver_lin" localSheetId="3" hidden="1">2</definedName>
    <definedName name="solver_mip" localSheetId="1" hidden="1">2147483647</definedName>
    <definedName name="solver_mip" localSheetId="2" hidden="1">2147483647</definedName>
    <definedName name="solver_mip" localSheetId="3" hidden="1">2147483647</definedName>
    <definedName name="solver_mni" localSheetId="1" hidden="1">30</definedName>
    <definedName name="solver_mni" localSheetId="2" hidden="1">30</definedName>
    <definedName name="solver_mni" localSheetId="3" hidden="1">30</definedName>
    <definedName name="solver_mrt" localSheetId="1" hidden="1">0.075</definedName>
    <definedName name="solver_mrt" localSheetId="2" hidden="1">0.075</definedName>
    <definedName name="solver_mrt" localSheetId="3" hidden="1">0.075</definedName>
    <definedName name="solver_msl" localSheetId="1" hidden="1">2</definedName>
    <definedName name="solver_msl" localSheetId="2" hidden="1">2</definedName>
    <definedName name="solver_msl" localSheetId="3" hidden="1">2</definedName>
    <definedName name="solver_neg" localSheetId="1" hidden="1">1</definedName>
    <definedName name="solver_neg" localSheetId="2" hidden="1">2</definedName>
    <definedName name="solver_neg" localSheetId="3" hidden="1">2</definedName>
    <definedName name="solver_nod" localSheetId="1" hidden="1">2147483647</definedName>
    <definedName name="solver_nod" localSheetId="2" hidden="1">2147483647</definedName>
    <definedName name="solver_nod" localSheetId="3" hidden="1">2147483647</definedName>
    <definedName name="solver_num" localSheetId="1" hidden="1">0</definedName>
    <definedName name="solver_num" localSheetId="2" hidden="1">0</definedName>
    <definedName name="solver_num" localSheetId="3" hidden="1">0</definedName>
    <definedName name="solver_nwt" localSheetId="1" hidden="1">1</definedName>
    <definedName name="solver_nwt" localSheetId="2" hidden="1">1</definedName>
    <definedName name="solver_nwt" localSheetId="3" hidden="1">1</definedName>
    <definedName name="solver_opt" localSheetId="1" hidden="1">'2- Data Entry'!$E$45</definedName>
    <definedName name="solver_opt" localSheetId="2" hidden="1">'3-Cost Projections'!$H$53</definedName>
    <definedName name="solver_opt" localSheetId="3" hidden="1">#REF!</definedName>
    <definedName name="solver_pre" localSheetId="1" hidden="1">0.000001</definedName>
    <definedName name="solver_pre" localSheetId="2" hidden="1">0.000001</definedName>
    <definedName name="solver_pre" localSheetId="3" hidden="1">0.000001</definedName>
    <definedName name="solver_rbv" localSheetId="1" hidden="1">2</definedName>
    <definedName name="solver_rbv" localSheetId="2" hidden="1">1</definedName>
    <definedName name="solver_rbv" localSheetId="3" hidden="1">1</definedName>
    <definedName name="solver_rlx" localSheetId="1" hidden="1">2</definedName>
    <definedName name="solver_rlx" localSheetId="2" hidden="1">1</definedName>
    <definedName name="solver_rlx" localSheetId="3" hidden="1">1</definedName>
    <definedName name="solver_rsd" localSheetId="1" hidden="1">0</definedName>
    <definedName name="solver_rsd" localSheetId="2" hidden="1">0</definedName>
    <definedName name="solver_rsd" localSheetId="3" hidden="1">0</definedName>
    <definedName name="solver_scl" localSheetId="1" hidden="1">2</definedName>
    <definedName name="solver_scl" localSheetId="2" hidden="1">2</definedName>
    <definedName name="solver_scl" localSheetId="3" hidden="1">2</definedName>
    <definedName name="solver_sho" localSheetId="1" hidden="1">2</definedName>
    <definedName name="solver_sho" localSheetId="2" hidden="1">2</definedName>
    <definedName name="solver_sho" localSheetId="3" hidden="1">2</definedName>
    <definedName name="solver_ssz" localSheetId="1" hidden="1">100</definedName>
    <definedName name="solver_ssz" localSheetId="2" hidden="1">100</definedName>
    <definedName name="solver_ssz" localSheetId="3" hidden="1">100</definedName>
    <definedName name="solver_tim" localSheetId="1" hidden="1">2147483647</definedName>
    <definedName name="solver_tim" localSheetId="2" hidden="1">100</definedName>
    <definedName name="solver_tim" localSheetId="3" hidden="1">100</definedName>
    <definedName name="solver_tol" localSheetId="1" hidden="1">0.01</definedName>
    <definedName name="solver_tol" localSheetId="2" hidden="1">0.05</definedName>
    <definedName name="solver_tol" localSheetId="3" hidden="1">0.05</definedName>
    <definedName name="solver_typ" localSheetId="1" hidden="1">3</definedName>
    <definedName name="solver_typ" localSheetId="2" hidden="1">1</definedName>
    <definedName name="solver_typ" localSheetId="3" hidden="1">3</definedName>
    <definedName name="solver_val" localSheetId="1" hidden="1">100000000</definedName>
    <definedName name="solver_val" localSheetId="2" hidden="1">0</definedName>
    <definedName name="solver_val" localSheetId="3" hidden="1">120000</definedName>
    <definedName name="solver_ver" localSheetId="1" hidden="1">3</definedName>
    <definedName name="solver_ver" localSheetId="2" hidden="1">3</definedName>
    <definedName name="solver_ver" localSheetId="3" hidden="1">3</definedName>
    <definedName name="SpareParts">'[3]Raw Data'!$BF1</definedName>
    <definedName name="ss">'[1]H2O TREATMENT PLANT SITE(4.1)'!#REF!</definedName>
    <definedName name="Sub_Central">#REF!</definedName>
    <definedName name="Tapers">#REF!</definedName>
    <definedName name="Tariff">'[3]Raw Data'!$AV1</definedName>
    <definedName name="Tariff_Charged">#REF!</definedName>
    <definedName name="Tipo">#REF!</definedName>
    <definedName name="Tipo_adm">#REF!</definedName>
    <definedName name="Tipo_conexión">#REF!</definedName>
    <definedName name="Tipo_rural">#REF!</definedName>
    <definedName name="Tipo_tratam">#REF!</definedName>
    <definedName name="Topograf">#REF!</definedName>
    <definedName name="Unique_ID">'[3]Raw Data'!$G1</definedName>
    <definedName name="valves">#REF!</definedName>
    <definedName name="WaterAvailable">'[3]Raw Data'!$AO1</definedName>
    <definedName name="Waterbar">#REF!</definedName>
    <definedName name="watermeter">#REF!</definedName>
    <definedName name="waterproofing">#REF!</definedName>
    <definedName name="wedw">#REF!</definedName>
    <definedName name="WFP_Supported?">'[3]Raw Data'!$Y1</definedName>
    <definedName name="www">'[7]H2O TREATMENT PLANT SITE(4.1)'!#REF!</definedName>
    <definedName name="Zon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26" i="1" l="1"/>
  <c r="G23" i="2" l="1"/>
  <c r="G24" i="2"/>
  <c r="G25" i="2"/>
  <c r="G26" i="2"/>
  <c r="G27" i="2"/>
  <c r="G28" i="2"/>
  <c r="G30" i="2"/>
  <c r="G31" i="2"/>
  <c r="G22" i="2"/>
  <c r="F23" i="2"/>
  <c r="F24" i="2"/>
  <c r="F25" i="2"/>
  <c r="F26" i="2"/>
  <c r="F27" i="2"/>
  <c r="F28" i="2"/>
  <c r="F29" i="2"/>
  <c r="F30" i="2"/>
  <c r="F31" i="2"/>
  <c r="F32" i="2"/>
  <c r="F33" i="2"/>
  <c r="F22" i="2"/>
  <c r="C23" i="2"/>
  <c r="C24" i="2"/>
  <c r="C25" i="2"/>
  <c r="C26" i="2"/>
  <c r="C27" i="2"/>
  <c r="C28" i="2"/>
  <c r="C29" i="2"/>
  <c r="C30" i="2"/>
  <c r="C31" i="2"/>
  <c r="C32" i="2"/>
  <c r="C33" i="2"/>
  <c r="C22" i="2"/>
  <c r="B23" i="2"/>
  <c r="B24" i="2"/>
  <c r="B25" i="2"/>
  <c r="B26" i="2"/>
  <c r="B27" i="2"/>
  <c r="B28" i="2"/>
  <c r="B29" i="2"/>
  <c r="B30" i="2"/>
  <c r="B31" i="2"/>
  <c r="B22" i="2"/>
  <c r="G48" i="2"/>
  <c r="G49" i="2"/>
  <c r="G50" i="2"/>
  <c r="G51" i="2"/>
  <c r="G47" i="2"/>
  <c r="F47" i="2"/>
  <c r="F48" i="2"/>
  <c r="F49" i="2"/>
  <c r="F50" i="2"/>
  <c r="F51" i="2"/>
  <c r="C48" i="2"/>
  <c r="C49" i="2"/>
  <c r="C50" i="2"/>
  <c r="C51" i="2"/>
  <c r="B48" i="2"/>
  <c r="B49" i="2"/>
  <c r="B50" i="2"/>
  <c r="B51" i="2"/>
  <c r="G43" i="2"/>
  <c r="G44" i="2"/>
  <c r="G45" i="2"/>
  <c r="G46" i="2"/>
  <c r="G42" i="2"/>
  <c r="E34" i="1"/>
  <c r="B21" i="1"/>
  <c r="B20" i="1"/>
  <c r="B10" i="15"/>
  <c r="G29" i="2" s="1"/>
  <c r="B17" i="2" l="1"/>
  <c r="H17" i="2" l="1"/>
  <c r="I17" i="2" s="1"/>
  <c r="J17" i="2" s="1"/>
  <c r="K17" i="2" s="1"/>
  <c r="L17" i="2" s="1"/>
  <c r="M17" i="2" s="1"/>
  <c r="N17" i="2" s="1"/>
  <c r="O17" i="2" s="1"/>
  <c r="P17" i="2" s="1"/>
  <c r="Q17" i="2" s="1"/>
  <c r="R17" i="2" s="1"/>
  <c r="S17" i="2" s="1"/>
  <c r="T17" i="2" s="1"/>
  <c r="U17" i="2" s="1"/>
  <c r="V17" i="2" s="1"/>
  <c r="W17" i="2" s="1"/>
  <c r="X17" i="2" s="1"/>
  <c r="Y17" i="2" s="1"/>
  <c r="Z17" i="2" s="1"/>
  <c r="AA17" i="2" s="1"/>
  <c r="AB17" i="2" s="1"/>
  <c r="AC17" i="2" s="1"/>
  <c r="AD17" i="2" s="1"/>
  <c r="AE17" i="2" s="1"/>
  <c r="AF17" i="2" s="1"/>
  <c r="AG17" i="2" s="1"/>
  <c r="AH17" i="2" s="1"/>
  <c r="AI17" i="2" s="1"/>
  <c r="AJ17" i="2" s="1"/>
  <c r="AK17" i="2" s="1"/>
  <c r="AL17" i="2" s="1"/>
  <c r="AM17" i="2" s="1"/>
  <c r="AN17" i="2" s="1"/>
  <c r="AO17" i="2" s="1"/>
  <c r="AP17" i="2" s="1"/>
  <c r="AQ17" i="2" s="1"/>
  <c r="AR17" i="2" s="1"/>
  <c r="AS17" i="2" s="1"/>
  <c r="AT17" i="2" s="1"/>
  <c r="AU17" i="2" s="1"/>
  <c r="AV17" i="2" s="1"/>
  <c r="Y15" i="10" l="1"/>
  <c r="Z15" i="10"/>
  <c r="AA15" i="10"/>
  <c r="AB15" i="10"/>
  <c r="AC15" i="10"/>
  <c r="AD15" i="10"/>
  <c r="AE15" i="10"/>
  <c r="AF15" i="10"/>
  <c r="AG15" i="10"/>
  <c r="AH15" i="10"/>
  <c r="AI15" i="10"/>
  <c r="AJ15" i="10"/>
  <c r="AK15" i="10"/>
  <c r="AL15" i="10"/>
  <c r="AM15" i="10"/>
  <c r="AN15" i="10"/>
  <c r="AO15" i="10"/>
  <c r="AP15" i="10"/>
  <c r="AQ15" i="10"/>
  <c r="Y16" i="10"/>
  <c r="Z16" i="10"/>
  <c r="AA16" i="10"/>
  <c r="AB16" i="10"/>
  <c r="AC16" i="10"/>
  <c r="AD16" i="10"/>
  <c r="AE16" i="10"/>
  <c r="AF16" i="10"/>
  <c r="AG16" i="10"/>
  <c r="AH16" i="10"/>
  <c r="AI16" i="10"/>
  <c r="AJ16" i="10"/>
  <c r="AK16" i="10"/>
  <c r="AL16" i="10"/>
  <c r="AM16" i="10"/>
  <c r="AN16" i="10"/>
  <c r="AO16" i="10"/>
  <c r="AP16" i="10"/>
  <c r="AQ16" i="10"/>
  <c r="C43" i="2"/>
  <c r="C44" i="2"/>
  <c r="C45" i="2"/>
  <c r="C46" i="2"/>
  <c r="C47" i="2"/>
  <c r="B43" i="2"/>
  <c r="B44" i="2"/>
  <c r="B45" i="2"/>
  <c r="B46" i="2"/>
  <c r="B47" i="2"/>
  <c r="C42" i="2"/>
  <c r="B33" i="1" l="1"/>
  <c r="H16" i="2" l="1"/>
  <c r="I16" i="2" s="1"/>
  <c r="J16" i="2" s="1"/>
  <c r="K16" i="2" s="1"/>
  <c r="L16" i="2" s="1"/>
  <c r="M16" i="2" s="1"/>
  <c r="N16" i="2" s="1"/>
  <c r="O16" i="2" s="1"/>
  <c r="P16" i="2" s="1"/>
  <c r="Q16" i="2" s="1"/>
  <c r="R16" i="2" s="1"/>
  <c r="S16" i="2" s="1"/>
  <c r="T16" i="2" s="1"/>
  <c r="U16" i="2" s="1"/>
  <c r="V16" i="2" s="1"/>
  <c r="W16" i="2" s="1"/>
  <c r="X16" i="2" s="1"/>
  <c r="Y16" i="2" s="1"/>
  <c r="Z16" i="2" s="1"/>
  <c r="AA16" i="2" s="1"/>
  <c r="AB16" i="2" s="1"/>
  <c r="AC16" i="2" s="1"/>
  <c r="AD16" i="2" s="1"/>
  <c r="AE16" i="2" s="1"/>
  <c r="AF16" i="2" s="1"/>
  <c r="AG16" i="2" s="1"/>
  <c r="AH16" i="2" s="1"/>
  <c r="AI16" i="2" s="1"/>
  <c r="AJ16" i="2" s="1"/>
  <c r="AK16" i="2" s="1"/>
  <c r="AL16" i="2" s="1"/>
  <c r="AM16" i="2" s="1"/>
  <c r="AN16" i="2" s="1"/>
  <c r="AO16" i="2" s="1"/>
  <c r="AP16" i="2" s="1"/>
  <c r="AQ16" i="2" s="1"/>
  <c r="AR16" i="2" s="1"/>
  <c r="AS16" i="2" s="1"/>
  <c r="AT16" i="2" s="1"/>
  <c r="AU16" i="2" s="1"/>
  <c r="AV16" i="2" s="1"/>
  <c r="B42" i="2"/>
  <c r="B9" i="2"/>
  <c r="B10" i="2"/>
  <c r="B11" i="2"/>
  <c r="B12" i="2"/>
  <c r="B13" i="2"/>
  <c r="B14" i="2"/>
  <c r="B15" i="2"/>
  <c r="B16" i="2"/>
  <c r="C4" i="10" l="1"/>
  <c r="F42" i="2" l="1"/>
  <c r="H15" i="2"/>
  <c r="I15" i="2" s="1"/>
  <c r="J15" i="2" s="1"/>
  <c r="K15" i="2" s="1"/>
  <c r="L15" i="2" s="1"/>
  <c r="M15" i="2" s="1"/>
  <c r="N15" i="2" s="1"/>
  <c r="O15" i="2" s="1"/>
  <c r="P15" i="2" s="1"/>
  <c r="Q15" i="2" s="1"/>
  <c r="R15" i="2" s="1"/>
  <c r="S15" i="2" s="1"/>
  <c r="T15" i="2" s="1"/>
  <c r="U15" i="2" s="1"/>
  <c r="V15" i="2" s="1"/>
  <c r="W15" i="2" s="1"/>
  <c r="X15" i="2" s="1"/>
  <c r="Y15" i="2" s="1"/>
  <c r="Z15" i="2" s="1"/>
  <c r="AA15" i="2" s="1"/>
  <c r="AB15" i="2" s="1"/>
  <c r="AC15" i="2" s="1"/>
  <c r="AD15" i="2" s="1"/>
  <c r="AE15" i="2" s="1"/>
  <c r="AF15" i="2" s="1"/>
  <c r="AG15" i="2" s="1"/>
  <c r="AH15" i="2" s="1"/>
  <c r="AI15" i="2" s="1"/>
  <c r="AJ15" i="2" s="1"/>
  <c r="AK15" i="2" s="1"/>
  <c r="AL15" i="2" s="1"/>
  <c r="AM15" i="2" s="1"/>
  <c r="AN15" i="2" s="1"/>
  <c r="AO15" i="2" s="1"/>
  <c r="AP15" i="2" s="1"/>
  <c r="AQ15" i="2" s="1"/>
  <c r="AR15" i="2" s="1"/>
  <c r="AS15" i="2" s="1"/>
  <c r="AT15" i="2" s="1"/>
  <c r="AU15" i="2" s="1"/>
  <c r="AV15" i="2" s="1"/>
  <c r="F46" i="2"/>
  <c r="C7" i="10"/>
  <c r="C8" i="10" s="1"/>
  <c r="D4" i="10"/>
  <c r="D7" i="10" s="1"/>
  <c r="D8" i="10" s="1"/>
  <c r="E4" i="10" l="1"/>
  <c r="E7" i="10" s="1"/>
  <c r="F4" i="10" l="1"/>
  <c r="F7" i="10" s="1"/>
  <c r="G4" i="10" l="1"/>
  <c r="G7" i="10" s="1"/>
  <c r="A46" i="1"/>
  <c r="D45" i="1"/>
  <c r="A35" i="1"/>
  <c r="A33" i="1"/>
  <c r="D16" i="10"/>
  <c r="E16" i="10"/>
  <c r="F16" i="10"/>
  <c r="G16" i="10"/>
  <c r="H16" i="10"/>
  <c r="I16" i="10"/>
  <c r="J16" i="10"/>
  <c r="K16" i="10"/>
  <c r="L16" i="10"/>
  <c r="M16" i="10"/>
  <c r="N16" i="10"/>
  <c r="O16" i="10"/>
  <c r="P16" i="10"/>
  <c r="Q16" i="10"/>
  <c r="R16" i="10"/>
  <c r="S16" i="10"/>
  <c r="T16" i="10"/>
  <c r="U16" i="10"/>
  <c r="V16" i="10"/>
  <c r="W16" i="10"/>
  <c r="X16" i="10"/>
  <c r="D15" i="10"/>
  <c r="E15" i="10"/>
  <c r="F15" i="10"/>
  <c r="G15" i="10"/>
  <c r="H15" i="10"/>
  <c r="I15" i="10"/>
  <c r="J15" i="10"/>
  <c r="K15" i="10"/>
  <c r="L15" i="10"/>
  <c r="M15" i="10"/>
  <c r="N15" i="10"/>
  <c r="O15" i="10"/>
  <c r="P15" i="10"/>
  <c r="Q15" i="10"/>
  <c r="R15" i="10"/>
  <c r="S15" i="10"/>
  <c r="T15" i="10"/>
  <c r="U15" i="10"/>
  <c r="V15" i="10"/>
  <c r="W15" i="10"/>
  <c r="X15" i="10"/>
  <c r="C2" i="10"/>
  <c r="D2" i="10" s="1"/>
  <c r="E2" i="10" s="1"/>
  <c r="F2" i="10" s="1"/>
  <c r="G2" i="10" s="1"/>
  <c r="H2" i="10" s="1"/>
  <c r="I2" i="10" s="1"/>
  <c r="J2" i="10" s="1"/>
  <c r="K2" i="10" s="1"/>
  <c r="L2" i="10" s="1"/>
  <c r="M2" i="10" s="1"/>
  <c r="N2" i="10" s="1"/>
  <c r="O2" i="10" s="1"/>
  <c r="P2" i="10" s="1"/>
  <c r="Q2" i="10" s="1"/>
  <c r="R2" i="10" s="1"/>
  <c r="S2" i="10" s="1"/>
  <c r="T2" i="10" s="1"/>
  <c r="U2" i="10" s="1"/>
  <c r="V2" i="10" s="1"/>
  <c r="W2" i="10" s="1"/>
  <c r="X2" i="10" s="1"/>
  <c r="Y2" i="10" s="1"/>
  <c r="Z2" i="10" s="1"/>
  <c r="AA2" i="10" s="1"/>
  <c r="AB2" i="10" s="1"/>
  <c r="AC2" i="10" s="1"/>
  <c r="AD2" i="10" s="1"/>
  <c r="AE2" i="10" s="1"/>
  <c r="AF2" i="10" s="1"/>
  <c r="AG2" i="10" s="1"/>
  <c r="AH2" i="10" s="1"/>
  <c r="AI2" i="10" s="1"/>
  <c r="AJ2" i="10" s="1"/>
  <c r="AK2" i="10" s="1"/>
  <c r="AL2" i="10" s="1"/>
  <c r="AM2" i="10" s="1"/>
  <c r="AN2" i="10" s="1"/>
  <c r="AO2" i="10" s="1"/>
  <c r="AP2" i="10" s="1"/>
  <c r="AQ2" i="10" s="1"/>
  <c r="C3" i="10"/>
  <c r="C6" i="10" s="1"/>
  <c r="H9" i="2"/>
  <c r="I9" i="2" s="1"/>
  <c r="J9" i="2" s="1"/>
  <c r="K9" i="2" s="1"/>
  <c r="L9" i="2" s="1"/>
  <c r="M9" i="2" s="1"/>
  <c r="N9" i="2" s="1"/>
  <c r="O9" i="2" s="1"/>
  <c r="P9" i="2" s="1"/>
  <c r="Q9" i="2" s="1"/>
  <c r="R9" i="2" s="1"/>
  <c r="S9" i="2" s="1"/>
  <c r="T9" i="2" s="1"/>
  <c r="U9" i="2" s="1"/>
  <c r="V9" i="2" s="1"/>
  <c r="W9" i="2" s="1"/>
  <c r="X9" i="2" s="1"/>
  <c r="Y9" i="2" s="1"/>
  <c r="Z9" i="2" s="1"/>
  <c r="AA9" i="2" s="1"/>
  <c r="AB9" i="2" s="1"/>
  <c r="AC9" i="2" s="1"/>
  <c r="AD9" i="2" s="1"/>
  <c r="AE9" i="2" s="1"/>
  <c r="AF9" i="2" s="1"/>
  <c r="AG9" i="2" s="1"/>
  <c r="AH9" i="2" s="1"/>
  <c r="AI9" i="2" s="1"/>
  <c r="AJ9" i="2" s="1"/>
  <c r="AK9" i="2" s="1"/>
  <c r="AL9" i="2" s="1"/>
  <c r="AM9" i="2" s="1"/>
  <c r="AN9" i="2" s="1"/>
  <c r="AO9" i="2" s="1"/>
  <c r="AP9" i="2" s="1"/>
  <c r="AQ9" i="2" s="1"/>
  <c r="AR9" i="2" s="1"/>
  <c r="AS9" i="2" s="1"/>
  <c r="AT9" i="2" s="1"/>
  <c r="AU9" i="2" s="1"/>
  <c r="AV9" i="2" s="1"/>
  <c r="H10" i="2"/>
  <c r="I10" i="2" s="1"/>
  <c r="J10" i="2" s="1"/>
  <c r="K10" i="2" s="1"/>
  <c r="L10" i="2" s="1"/>
  <c r="M10" i="2" s="1"/>
  <c r="N10" i="2" s="1"/>
  <c r="O10" i="2" s="1"/>
  <c r="P10" i="2" s="1"/>
  <c r="Q10" i="2" s="1"/>
  <c r="R10" i="2" s="1"/>
  <c r="S10" i="2" s="1"/>
  <c r="T10" i="2" s="1"/>
  <c r="U10" i="2" s="1"/>
  <c r="V10" i="2" s="1"/>
  <c r="W10" i="2" s="1"/>
  <c r="X10" i="2" s="1"/>
  <c r="Y10" i="2" s="1"/>
  <c r="Z10" i="2" s="1"/>
  <c r="AA10" i="2" s="1"/>
  <c r="AB10" i="2" s="1"/>
  <c r="AC10" i="2" s="1"/>
  <c r="AD10" i="2" s="1"/>
  <c r="AE10" i="2" s="1"/>
  <c r="AF10" i="2" s="1"/>
  <c r="AG10" i="2" s="1"/>
  <c r="AH10" i="2" s="1"/>
  <c r="AI10" i="2" s="1"/>
  <c r="AJ10" i="2" s="1"/>
  <c r="AK10" i="2" s="1"/>
  <c r="AL10" i="2" s="1"/>
  <c r="AM10" i="2" s="1"/>
  <c r="AN10" i="2" s="1"/>
  <c r="AO10" i="2" s="1"/>
  <c r="AP10" i="2" s="1"/>
  <c r="AQ10" i="2" s="1"/>
  <c r="AR10" i="2" s="1"/>
  <c r="AS10" i="2" s="1"/>
  <c r="AT10" i="2" s="1"/>
  <c r="AU10" i="2" s="1"/>
  <c r="AV10" i="2" s="1"/>
  <c r="H11" i="2"/>
  <c r="I11" i="2" s="1"/>
  <c r="J11" i="2" s="1"/>
  <c r="K11" i="2" s="1"/>
  <c r="L11" i="2" s="1"/>
  <c r="M11" i="2" s="1"/>
  <c r="N11" i="2" s="1"/>
  <c r="O11" i="2" s="1"/>
  <c r="P11" i="2" s="1"/>
  <c r="Q11" i="2" s="1"/>
  <c r="R11" i="2" s="1"/>
  <c r="S11" i="2" s="1"/>
  <c r="T11" i="2" s="1"/>
  <c r="U11" i="2" s="1"/>
  <c r="V11" i="2" s="1"/>
  <c r="W11" i="2" s="1"/>
  <c r="X11" i="2" s="1"/>
  <c r="Y11" i="2" s="1"/>
  <c r="Z11" i="2" s="1"/>
  <c r="AA11" i="2" s="1"/>
  <c r="AB11" i="2" s="1"/>
  <c r="AC11" i="2" s="1"/>
  <c r="AD11" i="2" s="1"/>
  <c r="AE11" i="2" s="1"/>
  <c r="AF11" i="2" s="1"/>
  <c r="AG11" i="2" s="1"/>
  <c r="AH11" i="2" s="1"/>
  <c r="AI11" i="2" s="1"/>
  <c r="AJ11" i="2" s="1"/>
  <c r="AK11" i="2" s="1"/>
  <c r="AL11" i="2" s="1"/>
  <c r="AM11" i="2" s="1"/>
  <c r="AN11" i="2" s="1"/>
  <c r="AO11" i="2" s="1"/>
  <c r="AP11" i="2" s="1"/>
  <c r="AQ11" i="2" s="1"/>
  <c r="AR11" i="2" s="1"/>
  <c r="AS11" i="2" s="1"/>
  <c r="AT11" i="2" s="1"/>
  <c r="AU11" i="2" s="1"/>
  <c r="AV11" i="2" s="1"/>
  <c r="F43" i="2"/>
  <c r="F44" i="2"/>
  <c r="F45" i="2"/>
  <c r="C11" i="10"/>
  <c r="C30" i="10"/>
  <c r="I3" i="2"/>
  <c r="I2" i="2"/>
  <c r="H21" i="2"/>
  <c r="H6" i="2"/>
  <c r="I6" i="2" s="1"/>
  <c r="J6" i="2" s="1"/>
  <c r="K6" i="2" s="1"/>
  <c r="L6" i="2" s="1"/>
  <c r="M6" i="2" s="1"/>
  <c r="N6" i="2" s="1"/>
  <c r="O6" i="2" s="1"/>
  <c r="P6" i="2" s="1"/>
  <c r="Q6" i="2" s="1"/>
  <c r="R6" i="2" s="1"/>
  <c r="S6" i="2" s="1"/>
  <c r="T6" i="2" s="1"/>
  <c r="U6" i="2" s="1"/>
  <c r="V6" i="2" s="1"/>
  <c r="W6" i="2" s="1"/>
  <c r="X6" i="2" s="1"/>
  <c r="Y6" i="2" s="1"/>
  <c r="Z6" i="2" s="1"/>
  <c r="AA6" i="2" s="1"/>
  <c r="AB6" i="2" s="1"/>
  <c r="AC6" i="2" s="1"/>
  <c r="AD6" i="2" s="1"/>
  <c r="AE6" i="2" s="1"/>
  <c r="AF6" i="2" s="1"/>
  <c r="AG6" i="2" s="1"/>
  <c r="AH6" i="2" s="1"/>
  <c r="AI6" i="2" s="1"/>
  <c r="AJ6" i="2" s="1"/>
  <c r="AK6" i="2" s="1"/>
  <c r="AL6" i="2" s="1"/>
  <c r="AM6" i="2" s="1"/>
  <c r="AN6" i="2" s="1"/>
  <c r="AO6" i="2" s="1"/>
  <c r="AP6" i="2" s="1"/>
  <c r="AQ6" i="2" s="1"/>
  <c r="AR6" i="2" s="1"/>
  <c r="AS6" i="2" s="1"/>
  <c r="AT6" i="2" s="1"/>
  <c r="AU6" i="2" s="1"/>
  <c r="AV6" i="2" s="1"/>
  <c r="H39" i="2"/>
  <c r="H44" i="2" l="1"/>
  <c r="H47" i="2"/>
  <c r="H48" i="2"/>
  <c r="H46" i="2"/>
  <c r="H51" i="2"/>
  <c r="H45" i="2"/>
  <c r="H50" i="2"/>
  <c r="H49" i="2"/>
  <c r="H24" i="2"/>
  <c r="H25" i="2"/>
  <c r="H26" i="2"/>
  <c r="H27" i="2"/>
  <c r="H28" i="2"/>
  <c r="H29" i="2"/>
  <c r="H30" i="2"/>
  <c r="H31" i="2"/>
  <c r="H32" i="2"/>
  <c r="H33" i="2"/>
  <c r="C18" i="10"/>
  <c r="C16" i="10"/>
  <c r="C15" i="10"/>
  <c r="D18" i="4"/>
  <c r="D3" i="10"/>
  <c r="E3" i="10" s="1"/>
  <c r="F3" i="10" s="1"/>
  <c r="G3" i="10" s="1"/>
  <c r="H3" i="10" s="1"/>
  <c r="I3" i="10" s="1"/>
  <c r="J3" i="10" s="1"/>
  <c r="K3" i="10" s="1"/>
  <c r="L3" i="10" s="1"/>
  <c r="M3" i="10" s="1"/>
  <c r="N3" i="10" s="1"/>
  <c r="O3" i="10" s="1"/>
  <c r="P3" i="10" s="1"/>
  <c r="Q3" i="10" s="1"/>
  <c r="R3" i="10" s="1"/>
  <c r="S3" i="10" s="1"/>
  <c r="T3" i="10" s="1"/>
  <c r="U3" i="10" s="1"/>
  <c r="V3" i="10" s="1"/>
  <c r="W3" i="10" s="1"/>
  <c r="X3" i="10" s="1"/>
  <c r="Y3" i="10" s="1"/>
  <c r="Z3" i="10" s="1"/>
  <c r="AA3" i="10" s="1"/>
  <c r="AB3" i="10" s="1"/>
  <c r="AC3" i="10" s="1"/>
  <c r="AD3" i="10" s="1"/>
  <c r="AE3" i="10" s="1"/>
  <c r="AF3" i="10" s="1"/>
  <c r="AG3" i="10" s="1"/>
  <c r="AH3" i="10" s="1"/>
  <c r="AI3" i="10" s="1"/>
  <c r="AJ3" i="10" s="1"/>
  <c r="AK3" i="10" s="1"/>
  <c r="AL3" i="10" s="1"/>
  <c r="AM3" i="10" s="1"/>
  <c r="AN3" i="10" s="1"/>
  <c r="AO3" i="10" s="1"/>
  <c r="AP3" i="10" s="1"/>
  <c r="AQ3" i="10" s="1"/>
  <c r="H4" i="10"/>
  <c r="H7" i="10" s="1"/>
  <c r="H43" i="2"/>
  <c r="H7" i="2"/>
  <c r="I7" i="2" s="1"/>
  <c r="J7" i="2" s="1"/>
  <c r="K7" i="2" s="1"/>
  <c r="L7" i="2" s="1"/>
  <c r="M7" i="2" s="1"/>
  <c r="N7" i="2" s="1"/>
  <c r="O7" i="2" s="1"/>
  <c r="P7" i="2" s="1"/>
  <c r="Q7" i="2" s="1"/>
  <c r="R7" i="2" s="1"/>
  <c r="S7" i="2" s="1"/>
  <c r="T7" i="2" s="1"/>
  <c r="U7" i="2" s="1"/>
  <c r="V7" i="2" s="1"/>
  <c r="W7" i="2" s="1"/>
  <c r="X7" i="2" s="1"/>
  <c r="Y7" i="2" s="1"/>
  <c r="Z7" i="2" s="1"/>
  <c r="AA7" i="2" s="1"/>
  <c r="AB7" i="2" s="1"/>
  <c r="AC7" i="2" s="1"/>
  <c r="AD7" i="2" s="1"/>
  <c r="AE7" i="2" s="1"/>
  <c r="AF7" i="2" s="1"/>
  <c r="AG7" i="2" s="1"/>
  <c r="AH7" i="2" s="1"/>
  <c r="AI7" i="2" s="1"/>
  <c r="AJ7" i="2" s="1"/>
  <c r="AK7" i="2" s="1"/>
  <c r="AL7" i="2" s="1"/>
  <c r="AM7" i="2" s="1"/>
  <c r="AN7" i="2" s="1"/>
  <c r="AO7" i="2" s="1"/>
  <c r="AP7" i="2" s="1"/>
  <c r="AQ7" i="2" s="1"/>
  <c r="AR7" i="2" s="1"/>
  <c r="AS7" i="2" s="1"/>
  <c r="AT7" i="2" s="1"/>
  <c r="AU7" i="2" s="1"/>
  <c r="AV7" i="2" s="1"/>
  <c r="C19" i="10"/>
  <c r="H42" i="2"/>
  <c r="D30" i="10"/>
  <c r="D5" i="10"/>
  <c r="D13" i="10" s="1"/>
  <c r="D6" i="4"/>
  <c r="D11" i="10"/>
  <c r="D18" i="10" s="1"/>
  <c r="I39" i="2"/>
  <c r="H22" i="2"/>
  <c r="H23" i="2"/>
  <c r="I21" i="2"/>
  <c r="C5" i="10"/>
  <c r="I24" i="2" l="1"/>
  <c r="I25" i="2"/>
  <c r="I26" i="2"/>
  <c r="I27" i="2"/>
  <c r="I28" i="2"/>
  <c r="I29" i="2"/>
  <c r="I30" i="2"/>
  <c r="I31" i="2"/>
  <c r="I32" i="2"/>
  <c r="I33" i="2"/>
  <c r="I42" i="2"/>
  <c r="I50" i="2"/>
  <c r="I44" i="2"/>
  <c r="I46" i="2"/>
  <c r="I51" i="2"/>
  <c r="I47" i="2"/>
  <c r="I45" i="2"/>
  <c r="I49" i="2"/>
  <c r="I48" i="2"/>
  <c r="E11" i="10"/>
  <c r="E19" i="10" s="1"/>
  <c r="D19" i="10"/>
  <c r="C14" i="10"/>
  <c r="C13" i="10"/>
  <c r="I43" i="2"/>
  <c r="I4" i="10"/>
  <c r="I7" i="10" s="1"/>
  <c r="D6" i="10"/>
  <c r="E6" i="10"/>
  <c r="E18" i="4"/>
  <c r="E30" i="10"/>
  <c r="E6" i="4"/>
  <c r="H52" i="2"/>
  <c r="C24" i="10" s="1"/>
  <c r="C17" i="10" s="1"/>
  <c r="F11" i="10"/>
  <c r="I23" i="2"/>
  <c r="I22" i="2"/>
  <c r="J21" i="2"/>
  <c r="H34" i="2"/>
  <c r="D14" i="10"/>
  <c r="J39" i="2"/>
  <c r="E18" i="10" l="1"/>
  <c r="J43" i="2"/>
  <c r="J46" i="2"/>
  <c r="J50" i="2"/>
  <c r="J49" i="2"/>
  <c r="J44" i="2"/>
  <c r="J45" i="2"/>
  <c r="J51" i="2"/>
  <c r="J47" i="2"/>
  <c r="J48" i="2"/>
  <c r="J24" i="2"/>
  <c r="J25" i="2"/>
  <c r="J26" i="2"/>
  <c r="J27" i="2"/>
  <c r="J28" i="2"/>
  <c r="J29" i="2"/>
  <c r="J30" i="2"/>
  <c r="J31" i="2"/>
  <c r="J32" i="2"/>
  <c r="J33" i="2"/>
  <c r="H14" i="2"/>
  <c r="I14" i="2" s="1"/>
  <c r="J14" i="2" s="1"/>
  <c r="K14" i="2" s="1"/>
  <c r="L14" i="2" s="1"/>
  <c r="M14" i="2" s="1"/>
  <c r="N14" i="2" s="1"/>
  <c r="O14" i="2" s="1"/>
  <c r="P14" i="2" s="1"/>
  <c r="Q14" i="2" s="1"/>
  <c r="R14" i="2" s="1"/>
  <c r="S14" i="2" s="1"/>
  <c r="T14" i="2" s="1"/>
  <c r="U14" i="2" s="1"/>
  <c r="V14" i="2" s="1"/>
  <c r="W14" i="2" s="1"/>
  <c r="X14" i="2" s="1"/>
  <c r="Y14" i="2" s="1"/>
  <c r="Z14" i="2" s="1"/>
  <c r="AA14" i="2" s="1"/>
  <c r="AB14" i="2" s="1"/>
  <c r="AC14" i="2" s="1"/>
  <c r="AD14" i="2" s="1"/>
  <c r="AE14" i="2" s="1"/>
  <c r="AF14" i="2" s="1"/>
  <c r="AG14" i="2" s="1"/>
  <c r="AH14" i="2" s="1"/>
  <c r="AI14" i="2" s="1"/>
  <c r="AJ14" i="2" s="1"/>
  <c r="AK14" i="2" s="1"/>
  <c r="AL14" i="2" s="1"/>
  <c r="AM14" i="2" s="1"/>
  <c r="AN14" i="2" s="1"/>
  <c r="AO14" i="2" s="1"/>
  <c r="AP14" i="2" s="1"/>
  <c r="AQ14" i="2" s="1"/>
  <c r="AR14" i="2" s="1"/>
  <c r="AS14" i="2" s="1"/>
  <c r="AT14" i="2" s="1"/>
  <c r="AU14" i="2" s="1"/>
  <c r="AV14" i="2" s="1"/>
  <c r="H13" i="2"/>
  <c r="I13" i="2" s="1"/>
  <c r="J13" i="2" s="1"/>
  <c r="K13" i="2" s="1"/>
  <c r="L13" i="2" s="1"/>
  <c r="M13" i="2" s="1"/>
  <c r="N13" i="2" s="1"/>
  <c r="O13" i="2" s="1"/>
  <c r="P13" i="2" s="1"/>
  <c r="Q13" i="2" s="1"/>
  <c r="R13" i="2" s="1"/>
  <c r="S13" i="2" s="1"/>
  <c r="T13" i="2" s="1"/>
  <c r="U13" i="2" s="1"/>
  <c r="V13" i="2" s="1"/>
  <c r="W13" i="2" s="1"/>
  <c r="X13" i="2" s="1"/>
  <c r="Y13" i="2" s="1"/>
  <c r="Z13" i="2" s="1"/>
  <c r="AA13" i="2" s="1"/>
  <c r="AB13" i="2" s="1"/>
  <c r="AC13" i="2" s="1"/>
  <c r="AD13" i="2" s="1"/>
  <c r="AE13" i="2" s="1"/>
  <c r="AF13" i="2" s="1"/>
  <c r="AG13" i="2" s="1"/>
  <c r="AH13" i="2" s="1"/>
  <c r="AI13" i="2" s="1"/>
  <c r="AJ13" i="2" s="1"/>
  <c r="AK13" i="2" s="1"/>
  <c r="AL13" i="2" s="1"/>
  <c r="AM13" i="2" s="1"/>
  <c r="AN13" i="2" s="1"/>
  <c r="AO13" i="2" s="1"/>
  <c r="AP13" i="2" s="1"/>
  <c r="AQ13" i="2" s="1"/>
  <c r="AR13" i="2" s="1"/>
  <c r="AS13" i="2" s="1"/>
  <c r="AT13" i="2" s="1"/>
  <c r="AU13" i="2" s="1"/>
  <c r="AV13" i="2" s="1"/>
  <c r="H12" i="2"/>
  <c r="F18" i="4"/>
  <c r="F30" i="10"/>
  <c r="F6" i="4"/>
  <c r="J4" i="10"/>
  <c r="J7" i="10" s="1"/>
  <c r="E8" i="10"/>
  <c r="E5" i="10"/>
  <c r="E13" i="10" s="1"/>
  <c r="C20" i="10"/>
  <c r="C27" i="10" s="1"/>
  <c r="C31" i="10" s="1"/>
  <c r="I34" i="2"/>
  <c r="J42" i="2"/>
  <c r="K39" i="2"/>
  <c r="I52" i="2"/>
  <c r="D24" i="10" s="1"/>
  <c r="D17" i="10" s="1"/>
  <c r="D20" i="10" s="1"/>
  <c r="K21" i="2"/>
  <c r="J22" i="2"/>
  <c r="J23" i="2"/>
  <c r="F19" i="10"/>
  <c r="G30" i="10"/>
  <c r="F18" i="10"/>
  <c r="G11" i="10"/>
  <c r="G18" i="4"/>
  <c r="G6" i="4"/>
  <c r="K24" i="2" l="1"/>
  <c r="K25" i="2"/>
  <c r="K26" i="2"/>
  <c r="K27" i="2"/>
  <c r="K28" i="2"/>
  <c r="K29" i="2"/>
  <c r="K30" i="2"/>
  <c r="K31" i="2"/>
  <c r="K32" i="2"/>
  <c r="K33" i="2"/>
  <c r="K43" i="2"/>
  <c r="K45" i="2"/>
  <c r="K44" i="2"/>
  <c r="K46" i="2"/>
  <c r="K47" i="2"/>
  <c r="K48" i="2"/>
  <c r="K51" i="2"/>
  <c r="K50" i="2"/>
  <c r="K49" i="2"/>
  <c r="I12" i="2"/>
  <c r="H18" i="2"/>
  <c r="H36" i="2" s="1"/>
  <c r="C23" i="10" s="1"/>
  <c r="C25" i="10" s="1"/>
  <c r="K4" i="10"/>
  <c r="K7" i="10" s="1"/>
  <c r="J34" i="2"/>
  <c r="F8" i="10"/>
  <c r="F5" i="10"/>
  <c r="F14" i="10" s="1"/>
  <c r="F6" i="10"/>
  <c r="C32" i="10"/>
  <c r="E14" i="10"/>
  <c r="G6" i="10"/>
  <c r="G8" i="10"/>
  <c r="G5" i="10"/>
  <c r="J52" i="2"/>
  <c r="E24" i="10" s="1"/>
  <c r="E17" i="10" s="1"/>
  <c r="G19" i="10"/>
  <c r="H11" i="10"/>
  <c r="G18" i="10"/>
  <c r="H18" i="4"/>
  <c r="H30" i="10"/>
  <c r="H6" i="4"/>
  <c r="L21" i="2"/>
  <c r="K23" i="2"/>
  <c r="K22" i="2"/>
  <c r="K42" i="2"/>
  <c r="L39" i="2"/>
  <c r="L43" i="2" l="1"/>
  <c r="L44" i="2"/>
  <c r="L46" i="2"/>
  <c r="L51" i="2"/>
  <c r="L47" i="2"/>
  <c r="L45" i="2"/>
  <c r="L50" i="2"/>
  <c r="L49" i="2"/>
  <c r="L48" i="2"/>
  <c r="L24" i="2"/>
  <c r="L25" i="2"/>
  <c r="L26" i="2"/>
  <c r="L27" i="2"/>
  <c r="L28" i="2"/>
  <c r="L29" i="2"/>
  <c r="L30" i="2"/>
  <c r="L31" i="2"/>
  <c r="L32" i="2"/>
  <c r="L33" i="2"/>
  <c r="J12" i="2"/>
  <c r="I18" i="2"/>
  <c r="I36" i="2" s="1"/>
  <c r="D23" i="10" s="1"/>
  <c r="D25" i="10" s="1"/>
  <c r="D27" i="10" s="1"/>
  <c r="D31" i="10" s="1"/>
  <c r="L4" i="10"/>
  <c r="L7" i="10" s="1"/>
  <c r="E20" i="10"/>
  <c r="F13" i="10"/>
  <c r="H5" i="10"/>
  <c r="H8" i="10"/>
  <c r="H6" i="10"/>
  <c r="G14" i="10"/>
  <c r="G13" i="10"/>
  <c r="M39" i="2"/>
  <c r="L42" i="2"/>
  <c r="K52" i="2"/>
  <c r="F24" i="10" s="1"/>
  <c r="F17" i="10" s="1"/>
  <c r="K34" i="2"/>
  <c r="M21" i="2"/>
  <c r="L22" i="2"/>
  <c r="L23" i="2"/>
  <c r="H19" i="10"/>
  <c r="I11" i="10"/>
  <c r="H18" i="10"/>
  <c r="I18" i="4"/>
  <c r="I30" i="10"/>
  <c r="I6" i="4"/>
  <c r="M24" i="2" l="1"/>
  <c r="M25" i="2"/>
  <c r="M26" i="2"/>
  <c r="M27" i="2"/>
  <c r="M28" i="2"/>
  <c r="M29" i="2"/>
  <c r="M30" i="2"/>
  <c r="M31" i="2"/>
  <c r="M32" i="2"/>
  <c r="M33" i="2"/>
  <c r="M43" i="2"/>
  <c r="M50" i="2"/>
  <c r="M51" i="2"/>
  <c r="M47" i="2"/>
  <c r="M49" i="2"/>
  <c r="M48" i="2"/>
  <c r="M46" i="2"/>
  <c r="M45" i="2"/>
  <c r="M44" i="2"/>
  <c r="D32" i="10"/>
  <c r="K12" i="2"/>
  <c r="J18" i="2"/>
  <c r="J36" i="2" s="1"/>
  <c r="E23" i="10" s="1"/>
  <c r="E25" i="10" s="1"/>
  <c r="E27" i="10" s="1"/>
  <c r="E31" i="10" s="1"/>
  <c r="M4" i="10"/>
  <c r="M7" i="10" s="1"/>
  <c r="F20" i="10"/>
  <c r="L34" i="2"/>
  <c r="H13" i="10"/>
  <c r="H14" i="10"/>
  <c r="I5" i="10"/>
  <c r="I8" i="10"/>
  <c r="I6" i="10"/>
  <c r="I19" i="10"/>
  <c r="J11" i="10"/>
  <c r="I18" i="10"/>
  <c r="J30" i="10"/>
  <c r="J18" i="4"/>
  <c r="J6" i="4"/>
  <c r="N21" i="2"/>
  <c r="M22" i="2"/>
  <c r="M23" i="2"/>
  <c r="L52" i="2"/>
  <c r="G24" i="10" s="1"/>
  <c r="G17" i="10" s="1"/>
  <c r="G20" i="10" s="1"/>
  <c r="M42" i="2"/>
  <c r="N39" i="2"/>
  <c r="N43" i="2" l="1"/>
  <c r="N51" i="2"/>
  <c r="N44" i="2"/>
  <c r="N45" i="2"/>
  <c r="N46" i="2"/>
  <c r="N47" i="2"/>
  <c r="N50" i="2"/>
  <c r="N49" i="2"/>
  <c r="N48" i="2"/>
  <c r="N24" i="2"/>
  <c r="N25" i="2"/>
  <c r="N26" i="2"/>
  <c r="N27" i="2"/>
  <c r="N28" i="2"/>
  <c r="N29" i="2"/>
  <c r="N30" i="2"/>
  <c r="N31" i="2"/>
  <c r="N32" i="2"/>
  <c r="N33" i="2"/>
  <c r="L12" i="2"/>
  <c r="K18" i="2"/>
  <c r="K36" i="2" s="1"/>
  <c r="F23" i="10" s="1"/>
  <c r="F25" i="10" s="1"/>
  <c r="F27" i="10" s="1"/>
  <c r="F31" i="10" s="1"/>
  <c r="N4" i="10"/>
  <c r="N7" i="10" s="1"/>
  <c r="E32" i="10"/>
  <c r="J8" i="10"/>
  <c r="J6" i="10"/>
  <c r="J5" i="10"/>
  <c r="I13" i="10"/>
  <c r="I14" i="10"/>
  <c r="O39" i="2"/>
  <c r="N42" i="2"/>
  <c r="M34" i="2"/>
  <c r="M52" i="2"/>
  <c r="H24" i="10" s="1"/>
  <c r="H17" i="10" s="1"/>
  <c r="H20" i="10" s="1"/>
  <c r="O21" i="2"/>
  <c r="N22" i="2"/>
  <c r="N23" i="2"/>
  <c r="J18" i="10"/>
  <c r="K30" i="10"/>
  <c r="J19" i="10"/>
  <c r="K6" i="4"/>
  <c r="K11" i="10"/>
  <c r="K18" i="4"/>
  <c r="O24" i="2" l="1"/>
  <c r="O25" i="2"/>
  <c r="O26" i="2"/>
  <c r="O27" i="2"/>
  <c r="O28" i="2"/>
  <c r="O29" i="2"/>
  <c r="O30" i="2"/>
  <c r="O31" i="2"/>
  <c r="O32" i="2"/>
  <c r="O33" i="2"/>
  <c r="O43" i="2"/>
  <c r="O44" i="2"/>
  <c r="O46" i="2"/>
  <c r="O47" i="2"/>
  <c r="O51" i="2"/>
  <c r="O45" i="2"/>
  <c r="O50" i="2"/>
  <c r="O48" i="2"/>
  <c r="O49" i="2"/>
  <c r="M12" i="2"/>
  <c r="L18" i="2"/>
  <c r="L36" i="2" s="1"/>
  <c r="G23" i="10" s="1"/>
  <c r="G25" i="10" s="1"/>
  <c r="G27" i="10" s="1"/>
  <c r="G31" i="10" s="1"/>
  <c r="O4" i="10"/>
  <c r="O7" i="10" s="1"/>
  <c r="F32" i="10"/>
  <c r="K92" i="1"/>
  <c r="J14" i="10"/>
  <c r="J13" i="10"/>
  <c r="K8" i="10"/>
  <c r="K5" i="10"/>
  <c r="K6" i="10"/>
  <c r="P21" i="2"/>
  <c r="O23" i="2"/>
  <c r="O22" i="2"/>
  <c r="O42" i="2"/>
  <c r="P39" i="2"/>
  <c r="K18" i="10"/>
  <c r="L30" i="10"/>
  <c r="K19" i="10"/>
  <c r="L11" i="10"/>
  <c r="L6" i="4"/>
  <c r="L18" i="4"/>
  <c r="N34" i="2"/>
  <c r="N52" i="2"/>
  <c r="I24" i="10" s="1"/>
  <c r="I17" i="10" s="1"/>
  <c r="I20" i="10" s="1"/>
  <c r="P43" i="2" l="1"/>
  <c r="P51" i="2"/>
  <c r="P44" i="2"/>
  <c r="P46" i="2"/>
  <c r="P47" i="2"/>
  <c r="P45" i="2"/>
  <c r="P50" i="2"/>
  <c r="P49" i="2"/>
  <c r="P48" i="2"/>
  <c r="P24" i="2"/>
  <c r="P25" i="2"/>
  <c r="P26" i="2"/>
  <c r="P27" i="2"/>
  <c r="P28" i="2"/>
  <c r="P29" i="2"/>
  <c r="P30" i="2"/>
  <c r="P31" i="2"/>
  <c r="P32" i="2"/>
  <c r="P33" i="2"/>
  <c r="G32" i="10"/>
  <c r="N12" i="2"/>
  <c r="M18" i="2"/>
  <c r="M36" i="2" s="1"/>
  <c r="H23" i="10" s="1"/>
  <c r="H25" i="10" s="1"/>
  <c r="H27" i="10" s="1"/>
  <c r="H31" i="10" s="1"/>
  <c r="P4" i="10"/>
  <c r="P7" i="10" s="1"/>
  <c r="K14" i="10"/>
  <c r="K13" i="10"/>
  <c r="L8" i="10"/>
  <c r="L5" i="10"/>
  <c r="L6" i="10"/>
  <c r="Q39" i="2"/>
  <c r="P42" i="2"/>
  <c r="O52" i="2"/>
  <c r="J24" i="10" s="1"/>
  <c r="J17" i="10" s="1"/>
  <c r="J20" i="10" s="1"/>
  <c r="L19" i="10"/>
  <c r="M11" i="10"/>
  <c r="L18" i="10"/>
  <c r="M18" i="4"/>
  <c r="M30" i="10"/>
  <c r="M6" i="4"/>
  <c r="O34" i="2"/>
  <c r="P23" i="2"/>
  <c r="P22" i="2"/>
  <c r="Q21" i="2"/>
  <c r="Q24" i="2" l="1"/>
  <c r="Q25" i="2"/>
  <c r="Q26" i="2"/>
  <c r="Q27" i="2"/>
  <c r="Q28" i="2"/>
  <c r="Q29" i="2"/>
  <c r="Q30" i="2"/>
  <c r="Q31" i="2"/>
  <c r="Q32" i="2"/>
  <c r="Q33" i="2"/>
  <c r="Q43" i="2"/>
  <c r="Q44" i="2"/>
  <c r="Q46" i="2"/>
  <c r="Q49" i="2"/>
  <c r="Q50" i="2"/>
  <c r="Q51" i="2"/>
  <c r="Q47" i="2"/>
  <c r="Q45" i="2"/>
  <c r="Q48" i="2"/>
  <c r="H32" i="10"/>
  <c r="O12" i="2"/>
  <c r="N18" i="2"/>
  <c r="N36" i="2" s="1"/>
  <c r="I23" i="10" s="1"/>
  <c r="I25" i="10" s="1"/>
  <c r="I27" i="10" s="1"/>
  <c r="I31" i="10" s="1"/>
  <c r="Q4" i="10"/>
  <c r="Q7" i="10" s="1"/>
  <c r="L14" i="10"/>
  <c r="L13" i="10"/>
  <c r="M8" i="10"/>
  <c r="M6" i="10"/>
  <c r="M5" i="10"/>
  <c r="P34" i="2"/>
  <c r="Q23" i="2"/>
  <c r="R21" i="2"/>
  <c r="Q22" i="2"/>
  <c r="M19" i="10"/>
  <c r="N11" i="10"/>
  <c r="M18" i="10"/>
  <c r="N30" i="10"/>
  <c r="N6" i="4"/>
  <c r="N18" i="4"/>
  <c r="P52" i="2"/>
  <c r="K24" i="10" s="1"/>
  <c r="K17" i="10" s="1"/>
  <c r="K20" i="10" s="1"/>
  <c r="R39" i="2"/>
  <c r="Q42" i="2"/>
  <c r="R43" i="2" l="1"/>
  <c r="R51" i="2"/>
  <c r="R47" i="2"/>
  <c r="R50" i="2"/>
  <c r="R49" i="2"/>
  <c r="R48" i="2"/>
  <c r="R46" i="2"/>
  <c r="R45" i="2"/>
  <c r="R44" i="2"/>
  <c r="R24" i="2"/>
  <c r="R25" i="2"/>
  <c r="R26" i="2"/>
  <c r="R27" i="2"/>
  <c r="R28" i="2"/>
  <c r="R29" i="2"/>
  <c r="R30" i="2"/>
  <c r="R31" i="2"/>
  <c r="R32" i="2"/>
  <c r="R33" i="2"/>
  <c r="I32" i="10"/>
  <c r="P12" i="2"/>
  <c r="O18" i="2"/>
  <c r="O36" i="2" s="1"/>
  <c r="J23" i="10" s="1"/>
  <c r="J25" i="10" s="1"/>
  <c r="J27" i="10" s="1"/>
  <c r="J31" i="10" s="1"/>
  <c r="R4" i="10"/>
  <c r="R7" i="10" s="1"/>
  <c r="Q52" i="2"/>
  <c r="L24" i="10" s="1"/>
  <c r="L17" i="10" s="1"/>
  <c r="L20" i="10" s="1"/>
  <c r="N6" i="10"/>
  <c r="N5" i="10"/>
  <c r="N8" i="10"/>
  <c r="M13" i="10"/>
  <c r="M14" i="10"/>
  <c r="Q34" i="2"/>
  <c r="R42" i="2"/>
  <c r="S39" i="2"/>
  <c r="N18" i="10"/>
  <c r="O11" i="10"/>
  <c r="N19" i="10"/>
  <c r="O30" i="10"/>
  <c r="O6" i="4"/>
  <c r="O18" i="4"/>
  <c r="S21" i="2"/>
  <c r="R23" i="2"/>
  <c r="R22" i="2"/>
  <c r="S24" i="2" l="1"/>
  <c r="S25" i="2"/>
  <c r="S26" i="2"/>
  <c r="S27" i="2"/>
  <c r="S28" i="2"/>
  <c r="S29" i="2"/>
  <c r="S30" i="2"/>
  <c r="S31" i="2"/>
  <c r="S32" i="2"/>
  <c r="S33" i="2"/>
  <c r="S43" i="2"/>
  <c r="S51" i="2"/>
  <c r="S44" i="2"/>
  <c r="S46" i="2"/>
  <c r="S47" i="2"/>
  <c r="S45" i="2"/>
  <c r="S50" i="2"/>
  <c r="S48" i="2"/>
  <c r="S49" i="2"/>
  <c r="J32" i="10"/>
  <c r="Q12" i="2"/>
  <c r="P18" i="2"/>
  <c r="P36" i="2" s="1"/>
  <c r="K23" i="10" s="1"/>
  <c r="K25" i="10" s="1"/>
  <c r="K27" i="10" s="1"/>
  <c r="K31" i="10" s="1"/>
  <c r="S4" i="10"/>
  <c r="S7" i="10" s="1"/>
  <c r="N14" i="10"/>
  <c r="N13" i="10"/>
  <c r="O8" i="10"/>
  <c r="O5" i="10"/>
  <c r="O6" i="10"/>
  <c r="R34" i="2"/>
  <c r="S22" i="2"/>
  <c r="S23" i="2"/>
  <c r="T21" i="2"/>
  <c r="R52" i="2"/>
  <c r="M24" i="10" s="1"/>
  <c r="M17" i="10" s="1"/>
  <c r="M20" i="10" s="1"/>
  <c r="O18" i="10"/>
  <c r="P11" i="10"/>
  <c r="O19" i="10"/>
  <c r="P6" i="4"/>
  <c r="P30" i="10"/>
  <c r="P18" i="4"/>
  <c r="S42" i="2"/>
  <c r="T39" i="2"/>
  <c r="T43" i="2" l="1"/>
  <c r="T44" i="2"/>
  <c r="T46" i="2"/>
  <c r="T51" i="2"/>
  <c r="T47" i="2"/>
  <c r="T45" i="2"/>
  <c r="T50" i="2"/>
  <c r="T49" i="2"/>
  <c r="T48" i="2"/>
  <c r="T24" i="2"/>
  <c r="T25" i="2"/>
  <c r="T26" i="2"/>
  <c r="T27" i="2"/>
  <c r="T28" i="2"/>
  <c r="T29" i="2"/>
  <c r="T30" i="2"/>
  <c r="T31" i="2"/>
  <c r="T32" i="2"/>
  <c r="T33" i="2"/>
  <c r="K32" i="10"/>
  <c r="R12" i="2"/>
  <c r="Q18" i="2"/>
  <c r="Q36" i="2" s="1"/>
  <c r="L23" i="10" s="1"/>
  <c r="L25" i="10" s="1"/>
  <c r="L27" i="10" s="1"/>
  <c r="L31" i="10" s="1"/>
  <c r="T4" i="10"/>
  <c r="T7" i="10" s="1"/>
  <c r="O14" i="10"/>
  <c r="O13" i="10"/>
  <c r="P6" i="10"/>
  <c r="P8" i="10"/>
  <c r="P5" i="10"/>
  <c r="T42" i="2"/>
  <c r="U39" i="2"/>
  <c r="S52" i="2"/>
  <c r="N24" i="10" s="1"/>
  <c r="N17" i="10" s="1"/>
  <c r="N20" i="10" s="1"/>
  <c r="S34" i="2"/>
  <c r="P19" i="10"/>
  <c r="Q11" i="10"/>
  <c r="P18" i="10"/>
  <c r="Q30" i="10"/>
  <c r="Q18" i="4"/>
  <c r="Q6" i="4"/>
  <c r="T23" i="2"/>
  <c r="T22" i="2"/>
  <c r="U21" i="2"/>
  <c r="U24" i="2" l="1"/>
  <c r="U25" i="2"/>
  <c r="U26" i="2"/>
  <c r="U27" i="2"/>
  <c r="U28" i="2"/>
  <c r="U29" i="2"/>
  <c r="U30" i="2"/>
  <c r="U31" i="2"/>
  <c r="U32" i="2"/>
  <c r="U33" i="2"/>
  <c r="U43" i="2"/>
  <c r="U44" i="2"/>
  <c r="U46" i="2"/>
  <c r="U50" i="2"/>
  <c r="U51" i="2"/>
  <c r="U47" i="2"/>
  <c r="U45" i="2"/>
  <c r="U49" i="2"/>
  <c r="U48" i="2"/>
  <c r="L32" i="10"/>
  <c r="S12" i="2"/>
  <c r="R18" i="2"/>
  <c r="R36" i="2" s="1"/>
  <c r="M23" i="10" s="1"/>
  <c r="M25" i="10" s="1"/>
  <c r="M27" i="10" s="1"/>
  <c r="M31" i="10" s="1"/>
  <c r="U4" i="10"/>
  <c r="U7" i="10" s="1"/>
  <c r="Q5" i="10"/>
  <c r="Q8" i="10"/>
  <c r="Q6" i="10"/>
  <c r="P13" i="10"/>
  <c r="P14" i="10"/>
  <c r="T34" i="2"/>
  <c r="Q18" i="10"/>
  <c r="R30" i="10"/>
  <c r="Q19" i="10"/>
  <c r="R18" i="4"/>
  <c r="R11" i="10"/>
  <c r="R6" i="4"/>
  <c r="U23" i="2"/>
  <c r="U22" i="2"/>
  <c r="V21" i="2"/>
  <c r="U42" i="2"/>
  <c r="V39" i="2"/>
  <c r="T52" i="2"/>
  <c r="O24" i="10" s="1"/>
  <c r="O17" i="10" s="1"/>
  <c r="O20" i="10" s="1"/>
  <c r="V43" i="2" l="1"/>
  <c r="V44" i="2"/>
  <c r="V45" i="2"/>
  <c r="V46" i="2"/>
  <c r="V51" i="2"/>
  <c r="V47" i="2"/>
  <c r="V50" i="2"/>
  <c r="V49" i="2"/>
  <c r="V48" i="2"/>
  <c r="V24" i="2"/>
  <c r="V25" i="2"/>
  <c r="V26" i="2"/>
  <c r="V27" i="2"/>
  <c r="V28" i="2"/>
  <c r="V29" i="2"/>
  <c r="V30" i="2"/>
  <c r="V31" i="2"/>
  <c r="V32" i="2"/>
  <c r="V33" i="2"/>
  <c r="T12" i="2"/>
  <c r="S18" i="2"/>
  <c r="S36" i="2" s="1"/>
  <c r="N23" i="10" s="1"/>
  <c r="N25" i="10" s="1"/>
  <c r="N27" i="10" s="1"/>
  <c r="N31" i="10" s="1"/>
  <c r="M32" i="10"/>
  <c r="V4" i="10"/>
  <c r="V7" i="10" s="1"/>
  <c r="Q14" i="10"/>
  <c r="Q13" i="10"/>
  <c r="R5" i="10"/>
  <c r="R8" i="10"/>
  <c r="R6" i="10"/>
  <c r="W39" i="2"/>
  <c r="V42" i="2"/>
  <c r="V23" i="2"/>
  <c r="V22" i="2"/>
  <c r="W21" i="2"/>
  <c r="U34" i="2"/>
  <c r="R18" i="10"/>
  <c r="S30" i="10"/>
  <c r="S6" i="4"/>
  <c r="R19" i="10"/>
  <c r="S11" i="10"/>
  <c r="S18" i="4"/>
  <c r="U52" i="2"/>
  <c r="P24" i="10" s="1"/>
  <c r="P17" i="10" s="1"/>
  <c r="P20" i="10" s="1"/>
  <c r="W24" i="2" l="1"/>
  <c r="W25" i="2"/>
  <c r="W26" i="2"/>
  <c r="W27" i="2"/>
  <c r="W28" i="2"/>
  <c r="W29" i="2"/>
  <c r="W30" i="2"/>
  <c r="W31" i="2"/>
  <c r="W32" i="2"/>
  <c r="W33" i="2"/>
  <c r="W43" i="2"/>
  <c r="W51" i="2"/>
  <c r="W47" i="2"/>
  <c r="W50" i="2"/>
  <c r="W48" i="2"/>
  <c r="W49" i="2"/>
  <c r="W46" i="2"/>
  <c r="W45" i="2"/>
  <c r="W44" i="2"/>
  <c r="N32" i="10"/>
  <c r="U12" i="2"/>
  <c r="T18" i="2"/>
  <c r="T36" i="2" s="1"/>
  <c r="O23" i="10" s="1"/>
  <c r="O25" i="10" s="1"/>
  <c r="O27" i="10" s="1"/>
  <c r="O31" i="10" s="1"/>
  <c r="W4" i="10"/>
  <c r="W7" i="10" s="1"/>
  <c r="R13" i="10"/>
  <c r="R14" i="10"/>
  <c r="S8" i="10"/>
  <c r="S6" i="10"/>
  <c r="S5" i="10"/>
  <c r="S19" i="10"/>
  <c r="T11" i="10"/>
  <c r="T30" i="10"/>
  <c r="T18" i="4"/>
  <c r="S18" i="10"/>
  <c r="T6" i="4"/>
  <c r="V34" i="2"/>
  <c r="W42" i="2"/>
  <c r="X39" i="2"/>
  <c r="W22" i="2"/>
  <c r="W23" i="2"/>
  <c r="X21" i="2"/>
  <c r="V52" i="2"/>
  <c r="Q24" i="10" s="1"/>
  <c r="Q17" i="10" s="1"/>
  <c r="Q20" i="10" s="1"/>
  <c r="X24" i="2" l="1"/>
  <c r="X25" i="2"/>
  <c r="X26" i="2"/>
  <c r="X27" i="2"/>
  <c r="X28" i="2"/>
  <c r="X29" i="2"/>
  <c r="X30" i="2"/>
  <c r="X31" i="2"/>
  <c r="X32" i="2"/>
  <c r="X33" i="2"/>
  <c r="X43" i="2"/>
  <c r="X46" i="2"/>
  <c r="X44" i="2"/>
  <c r="X51" i="2"/>
  <c r="X47" i="2"/>
  <c r="X45" i="2"/>
  <c r="X50" i="2"/>
  <c r="X49" i="2"/>
  <c r="X48" i="2"/>
  <c r="O32" i="10"/>
  <c r="V12" i="2"/>
  <c r="U18" i="2"/>
  <c r="U36" i="2" s="1"/>
  <c r="P23" i="10" s="1"/>
  <c r="P25" i="10" s="1"/>
  <c r="P27" i="10" s="1"/>
  <c r="P31" i="10" s="1"/>
  <c r="X4" i="10"/>
  <c r="T6" i="10"/>
  <c r="T5" i="10"/>
  <c r="T8" i="10"/>
  <c r="S13" i="10"/>
  <c r="S14" i="10"/>
  <c r="W34" i="2"/>
  <c r="T18" i="10"/>
  <c r="U11" i="10"/>
  <c r="T19" i="10"/>
  <c r="U30" i="10"/>
  <c r="U18" i="4"/>
  <c r="U6" i="4"/>
  <c r="X23" i="2"/>
  <c r="X22" i="2"/>
  <c r="Y21" i="2"/>
  <c r="Y39" i="2"/>
  <c r="X42" i="2"/>
  <c r="W52" i="2"/>
  <c r="R24" i="10" s="1"/>
  <c r="R17" i="10" s="1"/>
  <c r="R20" i="10" s="1"/>
  <c r="Y43" i="2" l="1"/>
  <c r="Y50" i="2"/>
  <c r="Y44" i="2"/>
  <c r="Y46" i="2"/>
  <c r="Y51" i="2"/>
  <c r="Y47" i="2"/>
  <c r="Y45" i="2"/>
  <c r="Y49" i="2"/>
  <c r="Y48" i="2"/>
  <c r="Y24" i="2"/>
  <c r="Y25" i="2"/>
  <c r="Y26" i="2"/>
  <c r="Y27" i="2"/>
  <c r="Y28" i="2"/>
  <c r="Y29" i="2"/>
  <c r="Y30" i="2"/>
  <c r="Y31" i="2"/>
  <c r="Y32" i="2"/>
  <c r="Y33" i="2"/>
  <c r="P32" i="10"/>
  <c r="W12" i="2"/>
  <c r="V18" i="2"/>
  <c r="V36" i="2" s="1"/>
  <c r="Q23" i="10" s="1"/>
  <c r="Q25" i="10" s="1"/>
  <c r="Q27" i="10" s="1"/>
  <c r="Q31" i="10" s="1"/>
  <c r="X7" i="10"/>
  <c r="Y4" i="10"/>
  <c r="U8" i="10"/>
  <c r="U6" i="10"/>
  <c r="U5" i="10"/>
  <c r="T14" i="10"/>
  <c r="T13" i="10"/>
  <c r="Y42" i="2"/>
  <c r="Z39" i="2"/>
  <c r="Z21" i="2"/>
  <c r="Y23" i="2"/>
  <c r="Y22" i="2"/>
  <c r="X52" i="2"/>
  <c r="S24" i="10" s="1"/>
  <c r="S17" i="10" s="1"/>
  <c r="S20" i="10" s="1"/>
  <c r="X34" i="2"/>
  <c r="U18" i="10"/>
  <c r="V30" i="10"/>
  <c r="U19" i="10"/>
  <c r="V6" i="4"/>
  <c r="V11" i="10"/>
  <c r="V18" i="4"/>
  <c r="Z24" i="2" l="1"/>
  <c r="Z25" i="2"/>
  <c r="Z26" i="2"/>
  <c r="Z27" i="2"/>
  <c r="Z28" i="2"/>
  <c r="Z29" i="2"/>
  <c r="Z30" i="2"/>
  <c r="Z31" i="2"/>
  <c r="Z32" i="2"/>
  <c r="Z33" i="2"/>
  <c r="Z43" i="2"/>
  <c r="Z44" i="2"/>
  <c r="Z45" i="2"/>
  <c r="Z46" i="2"/>
  <c r="Z51" i="2"/>
  <c r="Z47" i="2"/>
  <c r="Z50" i="2"/>
  <c r="Z49" i="2"/>
  <c r="Z48" i="2"/>
  <c r="Q32" i="10"/>
  <c r="X12" i="2"/>
  <c r="W18" i="2"/>
  <c r="W36" i="2" s="1"/>
  <c r="R23" i="10" s="1"/>
  <c r="R25" i="10" s="1"/>
  <c r="R27" i="10" s="1"/>
  <c r="R31" i="10" s="1"/>
  <c r="Z4" i="10"/>
  <c r="Y5" i="10"/>
  <c r="Y13" i="10" s="1"/>
  <c r="Y7" i="10"/>
  <c r="Y8" i="10" s="1"/>
  <c r="Y6" i="10"/>
  <c r="V6" i="10"/>
  <c r="V8" i="10"/>
  <c r="V5" i="10"/>
  <c r="U14" i="10"/>
  <c r="U13" i="10"/>
  <c r="Y52" i="2"/>
  <c r="T24" i="10" s="1"/>
  <c r="T17" i="10" s="1"/>
  <c r="T20" i="10" s="1"/>
  <c r="V19" i="10"/>
  <c r="W30" i="10"/>
  <c r="W6" i="4"/>
  <c r="V18" i="10"/>
  <c r="W11" i="10"/>
  <c r="W18" i="4"/>
  <c r="Y34" i="2"/>
  <c r="Z23" i="2"/>
  <c r="Z22" i="2"/>
  <c r="AA21" i="2"/>
  <c r="AA39" i="2"/>
  <c r="Z42" i="2"/>
  <c r="AA43" i="2" l="1"/>
  <c r="AA47" i="2"/>
  <c r="AA51" i="2"/>
  <c r="AA44" i="2"/>
  <c r="AA46" i="2"/>
  <c r="AA45" i="2"/>
  <c r="AA50" i="2"/>
  <c r="AA48" i="2"/>
  <c r="AA49" i="2"/>
  <c r="AA24" i="2"/>
  <c r="AA25" i="2"/>
  <c r="AA26" i="2"/>
  <c r="AA27" i="2"/>
  <c r="AA28" i="2"/>
  <c r="AA29" i="2"/>
  <c r="AA30" i="2"/>
  <c r="AA31" i="2"/>
  <c r="AA32" i="2"/>
  <c r="AA33" i="2"/>
  <c r="R32" i="10"/>
  <c r="Y12" i="2"/>
  <c r="X18" i="2"/>
  <c r="X36" i="2" s="1"/>
  <c r="S23" i="10" s="1"/>
  <c r="S25" i="10" s="1"/>
  <c r="S27" i="10" s="1"/>
  <c r="S31" i="10" s="1"/>
  <c r="AA4" i="10"/>
  <c r="Z7" i="10"/>
  <c r="Z8" i="10" s="1"/>
  <c r="Z5" i="10"/>
  <c r="Z6" i="10"/>
  <c r="Z52" i="2"/>
  <c r="U24" i="10" s="1"/>
  <c r="U17" i="10" s="1"/>
  <c r="U20" i="10" s="1"/>
  <c r="V13" i="10"/>
  <c r="V14" i="10"/>
  <c r="W6" i="10"/>
  <c r="W8" i="10"/>
  <c r="W5" i="10"/>
  <c r="AB21" i="2"/>
  <c r="AA22" i="2"/>
  <c r="AA23" i="2"/>
  <c r="W19" i="10"/>
  <c r="X30" i="10"/>
  <c r="X6" i="4"/>
  <c r="W18" i="10"/>
  <c r="X11" i="10"/>
  <c r="X18" i="4"/>
  <c r="AA42" i="2"/>
  <c r="AB39" i="2"/>
  <c r="Z34" i="2"/>
  <c r="AB43" i="2" l="1"/>
  <c r="AB46" i="2"/>
  <c r="AB44" i="2"/>
  <c r="AB51" i="2"/>
  <c r="AB47" i="2"/>
  <c r="AB50" i="2"/>
  <c r="AB49" i="2"/>
  <c r="AB48" i="2"/>
  <c r="AB45" i="2"/>
  <c r="AB24" i="2"/>
  <c r="AB25" i="2"/>
  <c r="AB26" i="2"/>
  <c r="AB27" i="2"/>
  <c r="AB28" i="2"/>
  <c r="AB29" i="2"/>
  <c r="AB30" i="2"/>
  <c r="AB31" i="2"/>
  <c r="AB32" i="2"/>
  <c r="AB33" i="2"/>
  <c r="S32" i="10"/>
  <c r="Z12" i="2"/>
  <c r="Y18" i="2"/>
  <c r="Y36" i="2" s="1"/>
  <c r="T23" i="10" s="1"/>
  <c r="T25" i="10" s="1"/>
  <c r="T27" i="10" s="1"/>
  <c r="T31" i="10" s="1"/>
  <c r="Y30" i="10"/>
  <c r="Y11" i="10"/>
  <c r="Z13" i="10"/>
  <c r="Z14" i="10"/>
  <c r="AA5" i="10"/>
  <c r="AB4" i="10"/>
  <c r="AA7" i="10"/>
  <c r="AA8" i="10" s="1"/>
  <c r="AA6" i="10"/>
  <c r="X6" i="10"/>
  <c r="X5" i="10"/>
  <c r="Y14" i="10" s="1"/>
  <c r="X8" i="10"/>
  <c r="W14" i="10"/>
  <c r="W13" i="10"/>
  <c r="AB23" i="2"/>
  <c r="AB22" i="2"/>
  <c r="AC21" i="2"/>
  <c r="AC39" i="2"/>
  <c r="AB42" i="2"/>
  <c r="AA52" i="2"/>
  <c r="V24" i="10" s="1"/>
  <c r="V17" i="10" s="1"/>
  <c r="V20" i="10" s="1"/>
  <c r="X18" i="10"/>
  <c r="Y18" i="4"/>
  <c r="X19" i="10"/>
  <c r="Y6" i="4"/>
  <c r="AA34" i="2"/>
  <c r="AC44" i="2" l="1"/>
  <c r="AC46" i="2"/>
  <c r="AC50" i="2"/>
  <c r="AC51" i="2"/>
  <c r="AC47" i="2"/>
  <c r="AC45" i="2"/>
  <c r="AC49" i="2"/>
  <c r="AC48" i="2"/>
  <c r="AD21" i="2"/>
  <c r="AC24" i="2"/>
  <c r="AC25" i="2"/>
  <c r="AC26" i="2"/>
  <c r="AC27" i="2"/>
  <c r="AC28" i="2"/>
  <c r="AC29" i="2"/>
  <c r="AC30" i="2"/>
  <c r="AC31" i="2"/>
  <c r="AC32" i="2"/>
  <c r="AC33" i="2"/>
  <c r="T32" i="10"/>
  <c r="AA12" i="2"/>
  <c r="Z18" i="2"/>
  <c r="Z36" i="2" s="1"/>
  <c r="U23" i="10" s="1"/>
  <c r="U25" i="10" s="1"/>
  <c r="U27" i="10" s="1"/>
  <c r="U31" i="10" s="1"/>
  <c r="AC43" i="2"/>
  <c r="AD39" i="2"/>
  <c r="Z11" i="10"/>
  <c r="Y19" i="10"/>
  <c r="Z30" i="10"/>
  <c r="Y18" i="10"/>
  <c r="AE21" i="2"/>
  <c r="AD23" i="2"/>
  <c r="AD22" i="2"/>
  <c r="AB5" i="10"/>
  <c r="AB6" i="10"/>
  <c r="AC4" i="10"/>
  <c r="AB7" i="10"/>
  <c r="AB8" i="10" s="1"/>
  <c r="AA13" i="10"/>
  <c r="AA14" i="10"/>
  <c r="X13" i="10"/>
  <c r="X14" i="10"/>
  <c r="AC42" i="2"/>
  <c r="AB52" i="2"/>
  <c r="W24" i="10" s="1"/>
  <c r="W17" i="10" s="1"/>
  <c r="W20" i="10" s="1"/>
  <c r="AC23" i="2"/>
  <c r="AC22" i="2"/>
  <c r="AB34" i="2"/>
  <c r="AE24" i="2" l="1"/>
  <c r="AE25" i="2"/>
  <c r="AE26" i="2"/>
  <c r="AE27" i="2"/>
  <c r="AE28" i="2"/>
  <c r="AE29" i="2"/>
  <c r="AE30" i="2"/>
  <c r="AE31" i="2"/>
  <c r="AE32" i="2"/>
  <c r="AE33" i="2"/>
  <c r="AD44" i="2"/>
  <c r="AD45" i="2"/>
  <c r="AD46" i="2"/>
  <c r="AD51" i="2"/>
  <c r="AD47" i="2"/>
  <c r="AD50" i="2"/>
  <c r="AD49" i="2"/>
  <c r="AD48" i="2"/>
  <c r="AD24" i="2"/>
  <c r="AD25" i="2"/>
  <c r="AD26" i="2"/>
  <c r="AD27" i="2"/>
  <c r="AD28" i="2"/>
  <c r="AD29" i="2"/>
  <c r="AD30" i="2"/>
  <c r="AD31" i="2"/>
  <c r="AD32" i="2"/>
  <c r="AD33" i="2"/>
  <c r="U32" i="10"/>
  <c r="AB12" i="2"/>
  <c r="AA18" i="2"/>
  <c r="AA36" i="2" s="1"/>
  <c r="V23" i="10" s="1"/>
  <c r="V25" i="10" s="1"/>
  <c r="V27" i="10" s="1"/>
  <c r="V31" i="10" s="1"/>
  <c r="AE39" i="2"/>
  <c r="AD42" i="2"/>
  <c r="AD43" i="2"/>
  <c r="AE23" i="2"/>
  <c r="AF21" i="2"/>
  <c r="AE22" i="2"/>
  <c r="AA30" i="10"/>
  <c r="Z19" i="10"/>
  <c r="Z18" i="10"/>
  <c r="AA11" i="10"/>
  <c r="AC7" i="10"/>
  <c r="AC8" i="10" s="1"/>
  <c r="AC5" i="10"/>
  <c r="AC6" i="10"/>
  <c r="AD4" i="10"/>
  <c r="AB13" i="10"/>
  <c r="AB14" i="10"/>
  <c r="AC34" i="2"/>
  <c r="AC52" i="2"/>
  <c r="X24" i="10" s="1"/>
  <c r="X17" i="10" s="1"/>
  <c r="X20" i="10" s="1"/>
  <c r="AD34" i="2" l="1"/>
  <c r="AF24" i="2"/>
  <c r="AF25" i="2"/>
  <c r="AF26" i="2"/>
  <c r="AF27" i="2"/>
  <c r="AF28" i="2"/>
  <c r="AF29" i="2"/>
  <c r="AF30" i="2"/>
  <c r="AF31" i="2"/>
  <c r="AF32" i="2"/>
  <c r="AF33" i="2"/>
  <c r="AE51" i="2"/>
  <c r="AE44" i="2"/>
  <c r="AE46" i="2"/>
  <c r="AE47" i="2"/>
  <c r="AE45" i="2"/>
  <c r="AE50" i="2"/>
  <c r="AE48" i="2"/>
  <c r="AE49" i="2"/>
  <c r="V32" i="10"/>
  <c r="AC12" i="2"/>
  <c r="AB18" i="2"/>
  <c r="AB36" i="2" s="1"/>
  <c r="W23" i="10" s="1"/>
  <c r="W25" i="10" s="1"/>
  <c r="W27" i="10" s="1"/>
  <c r="W31" i="10" s="1"/>
  <c r="AB11" i="10"/>
  <c r="AA18" i="10"/>
  <c r="AB30" i="10"/>
  <c r="AA19" i="10"/>
  <c r="AD52" i="2"/>
  <c r="Y24" i="10" s="1"/>
  <c r="Y17" i="10" s="1"/>
  <c r="Y20" i="10" s="1"/>
  <c r="AF39" i="2"/>
  <c r="AE43" i="2"/>
  <c r="AE34" i="2"/>
  <c r="AE42" i="2"/>
  <c r="AG21" i="2"/>
  <c r="AF22" i="2"/>
  <c r="AF23" i="2"/>
  <c r="AE4" i="10"/>
  <c r="AD7" i="10"/>
  <c r="AD8" i="10" s="1"/>
  <c r="AD5" i="10"/>
  <c r="AD6" i="10"/>
  <c r="AC14" i="10"/>
  <c r="AC13" i="10"/>
  <c r="AG24" i="2" l="1"/>
  <c r="AG25" i="2"/>
  <c r="AG26" i="2"/>
  <c r="AG27" i="2"/>
  <c r="AG28" i="2"/>
  <c r="AG29" i="2"/>
  <c r="AG30" i="2"/>
  <c r="AG31" i="2"/>
  <c r="AG32" i="2"/>
  <c r="AG33" i="2"/>
  <c r="AF46" i="2"/>
  <c r="AF44" i="2"/>
  <c r="AF51" i="2"/>
  <c r="AF47" i="2"/>
  <c r="AF45" i="2"/>
  <c r="AF50" i="2"/>
  <c r="AF49" i="2"/>
  <c r="AF48" i="2"/>
  <c r="W32" i="10"/>
  <c r="AD12" i="2"/>
  <c r="AC18" i="2"/>
  <c r="AC36" i="2" s="1"/>
  <c r="X23" i="10" s="1"/>
  <c r="X25" i="10" s="1"/>
  <c r="X27" i="10" s="1"/>
  <c r="X31" i="10" s="1"/>
  <c r="AG22" i="2"/>
  <c r="AG23" i="2"/>
  <c r="AH21" i="2"/>
  <c r="AE52" i="2"/>
  <c r="Z24" i="10" s="1"/>
  <c r="Z17" i="10" s="1"/>
  <c r="Z20" i="10" s="1"/>
  <c r="AC30" i="10"/>
  <c r="AB18" i="10"/>
  <c r="AC11" i="10"/>
  <c r="AB19" i="10"/>
  <c r="AG39" i="2"/>
  <c r="AF43" i="2"/>
  <c r="AF34" i="2"/>
  <c r="AF42" i="2"/>
  <c r="AD13" i="10"/>
  <c r="AD14" i="10"/>
  <c r="AE6" i="10"/>
  <c r="AE5" i="10"/>
  <c r="AF4" i="10"/>
  <c r="AE7" i="10"/>
  <c r="AE8" i="10" s="1"/>
  <c r="AG44" i="2" l="1"/>
  <c r="AG46" i="2"/>
  <c r="AG49" i="2"/>
  <c r="AG50" i="2"/>
  <c r="AG51" i="2"/>
  <c r="AG47" i="2"/>
  <c r="AG48" i="2"/>
  <c r="AG45" i="2"/>
  <c r="AH24" i="2"/>
  <c r="AH25" i="2"/>
  <c r="AH26" i="2"/>
  <c r="AH27" i="2"/>
  <c r="AH28" i="2"/>
  <c r="AH29" i="2"/>
  <c r="AH30" i="2"/>
  <c r="AH31" i="2"/>
  <c r="AH32" i="2"/>
  <c r="AH33" i="2"/>
  <c r="X32" i="10"/>
  <c r="AE12" i="2"/>
  <c r="AD18" i="2"/>
  <c r="AD36" i="2" s="1"/>
  <c r="Y23" i="10" s="1"/>
  <c r="Y25" i="10" s="1"/>
  <c r="Y27" i="10" s="1"/>
  <c r="Y31" i="10" s="1"/>
  <c r="AF52" i="2"/>
  <c r="AA24" i="10" s="1"/>
  <c r="AA17" i="10" s="1"/>
  <c r="AA20" i="10" s="1"/>
  <c r="AD30" i="10"/>
  <c r="AC19" i="10"/>
  <c r="AD11" i="10"/>
  <c r="AC18" i="10"/>
  <c r="AH39" i="2"/>
  <c r="AG42" i="2"/>
  <c r="AG43" i="2"/>
  <c r="AG34" i="2"/>
  <c r="AI21" i="2"/>
  <c r="AH22" i="2"/>
  <c r="AH23" i="2"/>
  <c r="AG4" i="10"/>
  <c r="AF7" i="10"/>
  <c r="AF8" i="10" s="1"/>
  <c r="AF5" i="10"/>
  <c r="AF6" i="10"/>
  <c r="AE13" i="10"/>
  <c r="AE14" i="10"/>
  <c r="E45" i="1"/>
  <c r="AI24" i="2" l="1"/>
  <c r="AI25" i="2"/>
  <c r="AI26" i="2"/>
  <c r="AI27" i="2"/>
  <c r="AI28" i="2"/>
  <c r="AI29" i="2"/>
  <c r="AI30" i="2"/>
  <c r="AI31" i="2"/>
  <c r="AI32" i="2"/>
  <c r="AI33" i="2"/>
  <c r="AH45" i="2"/>
  <c r="AH44" i="2"/>
  <c r="AH46" i="2"/>
  <c r="AH51" i="2"/>
  <c r="AH47" i="2"/>
  <c r="AH50" i="2"/>
  <c r="AH49" i="2"/>
  <c r="AH48" i="2"/>
  <c r="Y32" i="10"/>
  <c r="AF12" i="2"/>
  <c r="AE18" i="2"/>
  <c r="AE36" i="2" s="1"/>
  <c r="Z23" i="10" s="1"/>
  <c r="Z25" i="10" s="1"/>
  <c r="Z27" i="10" s="1"/>
  <c r="Z31" i="10" s="1"/>
  <c r="AG52" i="2"/>
  <c r="AB24" i="10" s="1"/>
  <c r="AB17" i="10" s="1"/>
  <c r="AB20" i="10" s="1"/>
  <c r="AJ21" i="2"/>
  <c r="AI23" i="2"/>
  <c r="AI22" i="2"/>
  <c r="AE30" i="10"/>
  <c r="AD19" i="10"/>
  <c r="AD18" i="10"/>
  <c r="AE11" i="10"/>
  <c r="AI39" i="2"/>
  <c r="AH34" i="2"/>
  <c r="AH42" i="2"/>
  <c r="AH43" i="2"/>
  <c r="AF13" i="10"/>
  <c r="AF14" i="10"/>
  <c r="AG7" i="10"/>
  <c r="AG8" i="10" s="1"/>
  <c r="AG6" i="10"/>
  <c r="AG5" i="10"/>
  <c r="AH4" i="10"/>
  <c r="AI51" i="2" l="1"/>
  <c r="AI44" i="2"/>
  <c r="AI46" i="2"/>
  <c r="AI47" i="2"/>
  <c r="AI45" i="2"/>
  <c r="AI50" i="2"/>
  <c r="AI48" i="2"/>
  <c r="AI49" i="2"/>
  <c r="AJ24" i="2"/>
  <c r="AJ25" i="2"/>
  <c r="AJ26" i="2"/>
  <c r="AJ27" i="2"/>
  <c r="AJ28" i="2"/>
  <c r="AJ29" i="2"/>
  <c r="AJ30" i="2"/>
  <c r="AJ31" i="2"/>
  <c r="AJ32" i="2"/>
  <c r="AJ33" i="2"/>
  <c r="Z32" i="10"/>
  <c r="AG12" i="2"/>
  <c r="AF18" i="2"/>
  <c r="AF36" i="2" s="1"/>
  <c r="AA23" i="10" s="1"/>
  <c r="AA25" i="10" s="1"/>
  <c r="AA27" i="10" s="1"/>
  <c r="AA31" i="10" s="1"/>
  <c r="AH52" i="2"/>
  <c r="AC24" i="10" s="1"/>
  <c r="AC17" i="10" s="1"/>
  <c r="AC20" i="10" s="1"/>
  <c r="AE19" i="10"/>
  <c r="AF11" i="10"/>
  <c r="AE18" i="10"/>
  <c r="AF30" i="10"/>
  <c r="AK21" i="2"/>
  <c r="AJ22" i="2"/>
  <c r="AJ23" i="2"/>
  <c r="AJ39" i="2"/>
  <c r="AI43" i="2"/>
  <c r="AI34" i="2"/>
  <c r="AI42" i="2"/>
  <c r="AH5" i="10"/>
  <c r="AH6" i="10"/>
  <c r="AI4" i="10"/>
  <c r="AH7" i="10"/>
  <c r="AH8" i="10" s="1"/>
  <c r="AG14" i="10"/>
  <c r="AG13" i="10"/>
  <c r="AJ46" i="2" l="1"/>
  <c r="AJ44" i="2"/>
  <c r="AJ51" i="2"/>
  <c r="AJ47" i="2"/>
  <c r="AJ45" i="2"/>
  <c r="AJ50" i="2"/>
  <c r="AJ49" i="2"/>
  <c r="AJ48" i="2"/>
  <c r="AK24" i="2"/>
  <c r="AK25" i="2"/>
  <c r="AK26" i="2"/>
  <c r="AK27" i="2"/>
  <c r="AK28" i="2"/>
  <c r="AK29" i="2"/>
  <c r="AK30" i="2"/>
  <c r="AK31" i="2"/>
  <c r="AK32" i="2"/>
  <c r="AK33" i="2"/>
  <c r="AA32" i="10"/>
  <c r="AH12" i="2"/>
  <c r="AG18" i="2"/>
  <c r="AG36" i="2" s="1"/>
  <c r="AB23" i="10" s="1"/>
  <c r="AB25" i="10" s="1"/>
  <c r="AB27" i="10" s="1"/>
  <c r="AB31" i="10" s="1"/>
  <c r="AL21" i="2"/>
  <c r="AK22" i="2"/>
  <c r="AK23" i="2"/>
  <c r="AI52" i="2"/>
  <c r="AD24" i="10" s="1"/>
  <c r="AD17" i="10" s="1"/>
  <c r="AD20" i="10" s="1"/>
  <c r="AG30" i="10"/>
  <c r="AF19" i="10"/>
  <c r="AF18" i="10"/>
  <c r="AG11" i="10"/>
  <c r="AK39" i="2"/>
  <c r="AJ43" i="2"/>
  <c r="AJ34" i="2"/>
  <c r="AJ42" i="2"/>
  <c r="AI6" i="10"/>
  <c r="AI5" i="10"/>
  <c r="AJ4" i="10"/>
  <c r="AI7" i="10"/>
  <c r="AI8" i="10" s="1"/>
  <c r="AH13" i="10"/>
  <c r="AH14" i="10"/>
  <c r="AK44" i="2" l="1"/>
  <c r="AK46" i="2"/>
  <c r="AK50" i="2"/>
  <c r="AK51" i="2"/>
  <c r="AK47" i="2"/>
  <c r="AK45" i="2"/>
  <c r="AK49" i="2"/>
  <c r="AK48" i="2"/>
  <c r="AL24" i="2"/>
  <c r="AL25" i="2"/>
  <c r="AL26" i="2"/>
  <c r="AL27" i="2"/>
  <c r="AL28" i="2"/>
  <c r="AL29" i="2"/>
  <c r="AL30" i="2"/>
  <c r="AL31" i="2"/>
  <c r="AL32" i="2"/>
  <c r="AL33" i="2"/>
  <c r="AB32" i="10"/>
  <c r="AI12" i="2"/>
  <c r="AH18" i="2"/>
  <c r="AH36" i="2" s="1"/>
  <c r="AC23" i="10" s="1"/>
  <c r="AC25" i="10" s="1"/>
  <c r="AC27" i="10" s="1"/>
  <c r="AC31" i="10" s="1"/>
  <c r="AJ52" i="2"/>
  <c r="AE24" i="10" s="1"/>
  <c r="AE17" i="10" s="1"/>
  <c r="AE20" i="10" s="1"/>
  <c r="AL39" i="2"/>
  <c r="AK34" i="2"/>
  <c r="AK42" i="2"/>
  <c r="AK43" i="2"/>
  <c r="AG18" i="10"/>
  <c r="AH30" i="10"/>
  <c r="AG19" i="10"/>
  <c r="AH11" i="10"/>
  <c r="AM21" i="2"/>
  <c r="AL23" i="2"/>
  <c r="AL22" i="2"/>
  <c r="AK4" i="10"/>
  <c r="AJ7" i="10"/>
  <c r="AJ8" i="10" s="1"/>
  <c r="AJ5" i="10"/>
  <c r="AJ6" i="10"/>
  <c r="AI14" i="10"/>
  <c r="AI13" i="10"/>
  <c r="AM24" i="2" l="1"/>
  <c r="AM25" i="2"/>
  <c r="AM26" i="2"/>
  <c r="AM27" i="2"/>
  <c r="AM28" i="2"/>
  <c r="AM29" i="2"/>
  <c r="AM30" i="2"/>
  <c r="AM31" i="2"/>
  <c r="AM32" i="2"/>
  <c r="AM33" i="2"/>
  <c r="AL44" i="2"/>
  <c r="AL46" i="2"/>
  <c r="AL51" i="2"/>
  <c r="AL47" i="2"/>
  <c r="AL50" i="2"/>
  <c r="AL49" i="2"/>
  <c r="AL48" i="2"/>
  <c r="AL45" i="2"/>
  <c r="AC32" i="10"/>
  <c r="AJ12" i="2"/>
  <c r="AI18" i="2"/>
  <c r="AI36" i="2" s="1"/>
  <c r="AD23" i="10" s="1"/>
  <c r="AD25" i="10" s="1"/>
  <c r="AD27" i="10" s="1"/>
  <c r="AD31" i="10" s="1"/>
  <c r="AK52" i="2"/>
  <c r="AF24" i="10" s="1"/>
  <c r="AF17" i="10" s="1"/>
  <c r="AF20" i="10" s="1"/>
  <c r="AI30" i="10"/>
  <c r="AH19" i="10"/>
  <c r="AH18" i="10"/>
  <c r="AI11" i="10"/>
  <c r="AN21" i="2"/>
  <c r="AM22" i="2"/>
  <c r="AM23" i="2"/>
  <c r="AM39" i="2"/>
  <c r="AL42" i="2"/>
  <c r="AL34" i="2"/>
  <c r="AL43" i="2"/>
  <c r="AJ14" i="10"/>
  <c r="AJ13" i="10"/>
  <c r="AL4" i="10"/>
  <c r="AK7" i="10"/>
  <c r="AK8" i="10" s="1"/>
  <c r="AK6" i="10"/>
  <c r="AK5" i="10"/>
  <c r="AM51" i="2" l="1"/>
  <c r="AM44" i="2"/>
  <c r="AM46" i="2"/>
  <c r="AM47" i="2"/>
  <c r="AM45" i="2"/>
  <c r="AM50" i="2"/>
  <c r="AM48" i="2"/>
  <c r="AM49" i="2"/>
  <c r="AN24" i="2"/>
  <c r="AN25" i="2"/>
  <c r="AN26" i="2"/>
  <c r="AN27" i="2"/>
  <c r="AN28" i="2"/>
  <c r="AN29" i="2"/>
  <c r="AN30" i="2"/>
  <c r="AN31" i="2"/>
  <c r="AN32" i="2"/>
  <c r="AN33" i="2"/>
  <c r="AD32" i="10"/>
  <c r="AK12" i="2"/>
  <c r="AJ18" i="2"/>
  <c r="AJ36" i="2" s="1"/>
  <c r="AE23" i="10" s="1"/>
  <c r="AE25" i="10" s="1"/>
  <c r="AE27" i="10" s="1"/>
  <c r="AE31" i="10" s="1"/>
  <c r="AL52" i="2"/>
  <c r="AG24" i="10" s="1"/>
  <c r="AG17" i="10" s="1"/>
  <c r="AG20" i="10" s="1"/>
  <c r="AJ30" i="10"/>
  <c r="AI19" i="10"/>
  <c r="AJ11" i="10"/>
  <c r="AI18" i="10"/>
  <c r="AN39" i="2"/>
  <c r="AM34" i="2"/>
  <c r="AM42" i="2"/>
  <c r="AM43" i="2"/>
  <c r="AN23" i="2"/>
  <c r="AO21" i="2"/>
  <c r="AN22" i="2"/>
  <c r="AK14" i="10"/>
  <c r="AK13" i="10"/>
  <c r="AM4" i="10"/>
  <c r="AL7" i="10"/>
  <c r="AL8" i="10" s="1"/>
  <c r="AL5" i="10"/>
  <c r="AL6" i="10"/>
  <c r="AO24" i="2" l="1"/>
  <c r="AO25" i="2"/>
  <c r="AO26" i="2"/>
  <c r="AO27" i="2"/>
  <c r="AO28" i="2"/>
  <c r="AO29" i="2"/>
  <c r="AO30" i="2"/>
  <c r="AO31" i="2"/>
  <c r="AO32" i="2"/>
  <c r="AO33" i="2"/>
  <c r="AN46" i="2"/>
  <c r="AN44" i="2"/>
  <c r="AN51" i="2"/>
  <c r="AN47" i="2"/>
  <c r="AN45" i="2"/>
  <c r="AN50" i="2"/>
  <c r="AN49" i="2"/>
  <c r="AN48" i="2"/>
  <c r="AE32" i="10"/>
  <c r="AL12" i="2"/>
  <c r="AK18" i="2"/>
  <c r="AK36" i="2" s="1"/>
  <c r="AF23" i="10" s="1"/>
  <c r="AF25" i="10" s="1"/>
  <c r="AF27" i="10" s="1"/>
  <c r="AF31" i="10" s="1"/>
  <c r="AM52" i="2"/>
  <c r="AH24" i="10" s="1"/>
  <c r="AH17" i="10" s="1"/>
  <c r="AH20" i="10" s="1"/>
  <c r="AO22" i="2"/>
  <c r="AP21" i="2"/>
  <c r="AO23" i="2"/>
  <c r="AO39" i="2"/>
  <c r="AN43" i="2"/>
  <c r="AN34" i="2"/>
  <c r="AN42" i="2"/>
  <c r="AK30" i="10"/>
  <c r="AJ19" i="10"/>
  <c r="AJ18" i="10"/>
  <c r="AK11" i="10"/>
  <c r="AL13" i="10"/>
  <c r="AL14" i="10"/>
  <c r="AN4" i="10"/>
  <c r="AM7" i="10"/>
  <c r="AM8" i="10" s="1"/>
  <c r="AM6" i="10"/>
  <c r="AM5" i="10"/>
  <c r="AO50" i="2" l="1"/>
  <c r="AO44" i="2"/>
  <c r="AO46" i="2"/>
  <c r="AO51" i="2"/>
  <c r="AO47" i="2"/>
  <c r="AO45" i="2"/>
  <c r="AO49" i="2"/>
  <c r="AO48" i="2"/>
  <c r="AP24" i="2"/>
  <c r="AP25" i="2"/>
  <c r="AP26" i="2"/>
  <c r="AP27" i="2"/>
  <c r="AP28" i="2"/>
  <c r="AP29" i="2"/>
  <c r="AP30" i="2"/>
  <c r="AP31" i="2"/>
  <c r="AP32" i="2"/>
  <c r="AP33" i="2"/>
  <c r="AF32" i="10"/>
  <c r="AM12" i="2"/>
  <c r="AL18" i="2"/>
  <c r="AL36" i="2" s="1"/>
  <c r="AG23" i="10" s="1"/>
  <c r="AG25" i="10" s="1"/>
  <c r="AG27" i="10" s="1"/>
  <c r="AG31" i="10" s="1"/>
  <c r="AQ21" i="2"/>
  <c r="AP23" i="2"/>
  <c r="AP22" i="2"/>
  <c r="AK18" i="10"/>
  <c r="AL30" i="10"/>
  <c r="AK19" i="10"/>
  <c r="AL11" i="10"/>
  <c r="AN52" i="2"/>
  <c r="AI24" i="10" s="1"/>
  <c r="AI17" i="10" s="1"/>
  <c r="AI20" i="10" s="1"/>
  <c r="AP39" i="2"/>
  <c r="AO42" i="2"/>
  <c r="AO43" i="2"/>
  <c r="AO34" i="2"/>
  <c r="AO4" i="10"/>
  <c r="AN7" i="10"/>
  <c r="AN8" i="10" s="1"/>
  <c r="AN5" i="10"/>
  <c r="AN6" i="10"/>
  <c r="AM14" i="10"/>
  <c r="AM13" i="10"/>
  <c r="AP44" i="2" l="1"/>
  <c r="AP45" i="2"/>
  <c r="AP46" i="2"/>
  <c r="AP51" i="2"/>
  <c r="AP47" i="2"/>
  <c r="AP50" i="2"/>
  <c r="AP49" i="2"/>
  <c r="AP48" i="2"/>
  <c r="AQ24" i="2"/>
  <c r="AQ25" i="2"/>
  <c r="AQ26" i="2"/>
  <c r="AQ27" i="2"/>
  <c r="AQ28" i="2"/>
  <c r="AQ29" i="2"/>
  <c r="AQ30" i="2"/>
  <c r="AQ31" i="2"/>
  <c r="AQ32" i="2"/>
  <c r="AQ33" i="2"/>
  <c r="AG32" i="10"/>
  <c r="AN12" i="2"/>
  <c r="AM18" i="2"/>
  <c r="AM36" i="2" s="1"/>
  <c r="AH23" i="10" s="1"/>
  <c r="AH25" i="10" s="1"/>
  <c r="AH27" i="10" s="1"/>
  <c r="AH31" i="10" s="1"/>
  <c r="AO52" i="2"/>
  <c r="AJ24" i="10" s="1"/>
  <c r="AJ17" i="10" s="1"/>
  <c r="AJ20" i="10" s="1"/>
  <c r="AQ39" i="2"/>
  <c r="AP34" i="2"/>
  <c r="AP42" i="2"/>
  <c r="AP43" i="2"/>
  <c r="AM30" i="10"/>
  <c r="AL18" i="10"/>
  <c r="AL19" i="10"/>
  <c r="AM11" i="10"/>
  <c r="AR21" i="2"/>
  <c r="AQ22" i="2"/>
  <c r="AQ23" i="2"/>
  <c r="AN13" i="10"/>
  <c r="AN14" i="10"/>
  <c r="AP4" i="10"/>
  <c r="AO6" i="10"/>
  <c r="AO7" i="10"/>
  <c r="AO8" i="10" s="1"/>
  <c r="AO5" i="10"/>
  <c r="AR24" i="2" l="1"/>
  <c r="AR25" i="2"/>
  <c r="AR26" i="2"/>
  <c r="AR27" i="2"/>
  <c r="AR28" i="2"/>
  <c r="AR29" i="2"/>
  <c r="AR30" i="2"/>
  <c r="AR31" i="2"/>
  <c r="AR32" i="2"/>
  <c r="AR33" i="2"/>
  <c r="AQ51" i="2"/>
  <c r="AQ47" i="2"/>
  <c r="AQ44" i="2"/>
  <c r="AQ46" i="2"/>
  <c r="AQ50" i="2"/>
  <c r="AQ48" i="2"/>
  <c r="AQ49" i="2"/>
  <c r="AQ45" i="2"/>
  <c r="AH32" i="10"/>
  <c r="AO12" i="2"/>
  <c r="AN18" i="2"/>
  <c r="AN36" i="2" s="1"/>
  <c r="AI23" i="10" s="1"/>
  <c r="AI25" i="10" s="1"/>
  <c r="AI27" i="10" s="1"/>
  <c r="AI31" i="10" s="1"/>
  <c r="AS21" i="2"/>
  <c r="AR23" i="2"/>
  <c r="AR22" i="2"/>
  <c r="AM18" i="10"/>
  <c r="AM19" i="10"/>
  <c r="AN30" i="10"/>
  <c r="AN11" i="10"/>
  <c r="AP52" i="2"/>
  <c r="AK24" i="10" s="1"/>
  <c r="AK17" i="10" s="1"/>
  <c r="AK20" i="10" s="1"/>
  <c r="AR39" i="2"/>
  <c r="AQ34" i="2"/>
  <c r="AQ42" i="2"/>
  <c r="AQ43" i="2"/>
  <c r="AQ4" i="10"/>
  <c r="AP7" i="10"/>
  <c r="AP8" i="10" s="1"/>
  <c r="AP5" i="10"/>
  <c r="AP6" i="10"/>
  <c r="AO14" i="10"/>
  <c r="AO13" i="10"/>
  <c r="AR46" i="2" l="1"/>
  <c r="AR44" i="2"/>
  <c r="AR51" i="2"/>
  <c r="AR47" i="2"/>
  <c r="AR45" i="2"/>
  <c r="AR50" i="2"/>
  <c r="AR49" i="2"/>
  <c r="AR48" i="2"/>
  <c r="AS24" i="2"/>
  <c r="AS25" i="2"/>
  <c r="AS26" i="2"/>
  <c r="AS27" i="2"/>
  <c r="AS28" i="2"/>
  <c r="AS29" i="2"/>
  <c r="AS30" i="2"/>
  <c r="AS31" i="2"/>
  <c r="AS32" i="2"/>
  <c r="AS33" i="2"/>
  <c r="AI32" i="10"/>
  <c r="AP12" i="2"/>
  <c r="AO18" i="2"/>
  <c r="AO36" i="2" s="1"/>
  <c r="AJ23" i="10" s="1"/>
  <c r="AJ25" i="10" s="1"/>
  <c r="AJ27" i="10" s="1"/>
  <c r="AJ31" i="10" s="1"/>
  <c r="AQ52" i="2"/>
  <c r="AL24" i="10" s="1"/>
  <c r="AL17" i="10" s="1"/>
  <c r="AL20" i="10" s="1"/>
  <c r="AT21" i="2"/>
  <c r="AS22" i="2"/>
  <c r="AS23" i="2"/>
  <c r="AS39" i="2"/>
  <c r="AR43" i="2"/>
  <c r="AR34" i="2"/>
  <c r="AR42" i="2"/>
  <c r="AO30" i="10"/>
  <c r="AN19" i="10"/>
  <c r="AN18" i="10"/>
  <c r="AO11" i="10"/>
  <c r="AP14" i="10"/>
  <c r="AP13" i="10"/>
  <c r="AQ6" i="10"/>
  <c r="AQ7" i="10"/>
  <c r="AQ8" i="10" s="1"/>
  <c r="AQ5" i="10"/>
  <c r="AS44" i="2" l="1"/>
  <c r="AS46" i="2"/>
  <c r="AS50" i="2"/>
  <c r="AS51" i="2"/>
  <c r="AS47" i="2"/>
  <c r="AS45" i="2"/>
  <c r="AS49" i="2"/>
  <c r="AS48" i="2"/>
  <c r="AT24" i="2"/>
  <c r="AT25" i="2"/>
  <c r="AT26" i="2"/>
  <c r="AT27" i="2"/>
  <c r="AT28" i="2"/>
  <c r="AT29" i="2"/>
  <c r="AT30" i="2"/>
  <c r="AT31" i="2"/>
  <c r="AT32" i="2"/>
  <c r="AT33" i="2"/>
  <c r="AQ12" i="2"/>
  <c r="AP18" i="2"/>
  <c r="AP36" i="2" s="1"/>
  <c r="AK23" i="10" s="1"/>
  <c r="AK25" i="10" s="1"/>
  <c r="AK27" i="10" s="1"/>
  <c r="AK31" i="10" s="1"/>
  <c r="AJ32" i="10"/>
  <c r="AR52" i="2"/>
  <c r="AM24" i="10" s="1"/>
  <c r="AM17" i="10" s="1"/>
  <c r="AM20" i="10" s="1"/>
  <c r="AO18" i="10"/>
  <c r="AO19" i="10"/>
  <c r="AP30" i="10"/>
  <c r="AP11" i="10"/>
  <c r="AT39" i="2"/>
  <c r="AS42" i="2"/>
  <c r="AS43" i="2"/>
  <c r="AS34" i="2"/>
  <c r="AT22" i="2"/>
  <c r="AT23" i="2"/>
  <c r="AU21" i="2"/>
  <c r="AQ14" i="10"/>
  <c r="AQ13" i="10"/>
  <c r="AU24" i="2" l="1"/>
  <c r="AU25" i="2"/>
  <c r="AU26" i="2"/>
  <c r="AU27" i="2"/>
  <c r="AU28" i="2"/>
  <c r="AU29" i="2"/>
  <c r="AU30" i="2"/>
  <c r="AU31" i="2"/>
  <c r="AU32" i="2"/>
  <c r="AU33" i="2"/>
  <c r="AT44" i="2"/>
  <c r="AT45" i="2"/>
  <c r="AT46" i="2"/>
  <c r="AT51" i="2"/>
  <c r="AT47" i="2"/>
  <c r="AT50" i="2"/>
  <c r="AT49" i="2"/>
  <c r="AT48" i="2"/>
  <c r="AK32" i="10"/>
  <c r="AR12" i="2"/>
  <c r="AQ18" i="2"/>
  <c r="AQ36" i="2" s="1"/>
  <c r="AL23" i="10" s="1"/>
  <c r="AL25" i="10" s="1"/>
  <c r="AL27" i="10" s="1"/>
  <c r="AL31" i="10" s="1"/>
  <c r="AV21" i="2"/>
  <c r="AU23" i="2"/>
  <c r="AU22" i="2"/>
  <c r="AS52" i="2"/>
  <c r="AN24" i="10" s="1"/>
  <c r="AN17" i="10" s="1"/>
  <c r="AN20" i="10" s="1"/>
  <c r="AT34" i="2"/>
  <c r="AT42" i="2"/>
  <c r="AT43" i="2"/>
  <c r="AU39" i="2"/>
  <c r="AQ30" i="10"/>
  <c r="AP19" i="10"/>
  <c r="AP18" i="10"/>
  <c r="AQ11" i="10"/>
  <c r="AU47" i="2" l="1"/>
  <c r="AU51" i="2"/>
  <c r="AU44" i="2"/>
  <c r="AU46" i="2"/>
  <c r="AU45" i="2"/>
  <c r="AU50" i="2"/>
  <c r="AU48" i="2"/>
  <c r="AU49" i="2"/>
  <c r="AV24" i="2"/>
  <c r="AV25" i="2"/>
  <c r="AV26" i="2"/>
  <c r="AV27" i="2"/>
  <c r="AV28" i="2"/>
  <c r="AV29" i="2"/>
  <c r="AV30" i="2"/>
  <c r="AV31" i="2"/>
  <c r="AV32" i="2"/>
  <c r="AV33" i="2"/>
  <c r="AL32" i="10"/>
  <c r="AS12" i="2"/>
  <c r="AR18" i="2"/>
  <c r="AR36" i="2" s="1"/>
  <c r="AM23" i="10" s="1"/>
  <c r="AM25" i="10" s="1"/>
  <c r="AM27" i="10" s="1"/>
  <c r="AM31" i="10" s="1"/>
  <c r="AV23" i="2"/>
  <c r="AV22" i="2"/>
  <c r="AQ18" i="10"/>
  <c r="AQ19" i="10"/>
  <c r="AT52" i="2"/>
  <c r="AO24" i="10" s="1"/>
  <c r="AO17" i="10" s="1"/>
  <c r="AO20" i="10" s="1"/>
  <c r="AV39" i="2"/>
  <c r="AU34" i="2"/>
  <c r="AU42" i="2"/>
  <c r="AU43" i="2"/>
  <c r="AV46" i="2" l="1"/>
  <c r="AV44" i="2"/>
  <c r="AV51" i="2"/>
  <c r="AV47" i="2"/>
  <c r="AV45" i="2"/>
  <c r="AV50" i="2"/>
  <c r="AV49" i="2"/>
  <c r="AV48" i="2"/>
  <c r="AM32" i="10"/>
  <c r="AT12" i="2"/>
  <c r="AS18" i="2"/>
  <c r="AS36" i="2" s="1"/>
  <c r="AN23" i="10" s="1"/>
  <c r="AN25" i="10" s="1"/>
  <c r="AN27" i="10" s="1"/>
  <c r="AN31" i="10" s="1"/>
  <c r="AU52" i="2"/>
  <c r="AP24" i="10" s="1"/>
  <c r="AP17" i="10" s="1"/>
  <c r="AP20" i="10" s="1"/>
  <c r="AV34" i="2"/>
  <c r="AV42" i="2"/>
  <c r="AV43" i="2"/>
  <c r="AN32" i="10" l="1"/>
  <c r="AU12" i="2"/>
  <c r="AT18" i="2"/>
  <c r="AT36" i="2" s="1"/>
  <c r="AO23" i="10" s="1"/>
  <c r="AO25" i="10" s="1"/>
  <c r="AO27" i="10" s="1"/>
  <c r="AO31" i="10" s="1"/>
  <c r="AV52" i="2"/>
  <c r="AQ24" i="10" s="1"/>
  <c r="AQ17" i="10" s="1"/>
  <c r="AQ20" i="10" s="1"/>
  <c r="AV12" i="2" l="1"/>
  <c r="AV18" i="2" s="1"/>
  <c r="AV36" i="2" s="1"/>
  <c r="AQ23" i="10" s="1"/>
  <c r="AQ25" i="10" s="1"/>
  <c r="AQ27" i="10" s="1"/>
  <c r="AU18" i="2"/>
  <c r="AU36" i="2" s="1"/>
  <c r="AP23" i="10" s="1"/>
  <c r="AP25" i="10" s="1"/>
  <c r="AP27" i="10" s="1"/>
  <c r="AP31" i="10" s="1"/>
  <c r="AO32" i="10"/>
  <c r="AP32" i="10" l="1"/>
  <c r="AQ32" i="10" s="1"/>
  <c r="AQ31" i="10"/>
</calcChain>
</file>

<file path=xl/sharedStrings.xml><?xml version="1.0" encoding="utf-8"?>
<sst xmlns="http://schemas.openxmlformats.org/spreadsheetml/2006/main" count="186" uniqueCount="154">
  <si>
    <r>
      <t>WATER FOR PEOPLE - WORLD WATER CORPS</t>
    </r>
    <r>
      <rPr>
        <vertAlign val="superscript"/>
        <sz val="12"/>
        <color rgb="FF4A3C31"/>
        <rFont val="Arial"/>
        <family val="2"/>
      </rPr>
      <t>TM</t>
    </r>
  </si>
  <si>
    <t>Box 1: General Information</t>
  </si>
  <si>
    <t xml:space="preserve">   </t>
  </si>
  <si>
    <t>Current year:</t>
  </si>
  <si>
    <t>Inflation rate:</t>
  </si>
  <si>
    <t>Box 2: General Information, Community and System</t>
  </si>
  <si>
    <t>Box 5: Information on System Investment Costs</t>
  </si>
  <si>
    <t>Country:</t>
  </si>
  <si>
    <t>Year of initial construction:</t>
  </si>
  <si>
    <t>Province:</t>
  </si>
  <si>
    <t>Major components</t>
  </si>
  <si>
    <t>Cost</t>
  </si>
  <si>
    <t>Year of initial or most recent construction</t>
  </si>
  <si>
    <t>District/Municipality:</t>
  </si>
  <si>
    <t>Connecting Rods</t>
  </si>
  <si>
    <t>Sector-Community:</t>
  </si>
  <si>
    <t xml:space="preserve">Pump Head with handle </t>
  </si>
  <si>
    <t xml:space="preserve"> Households in the community </t>
  </si>
  <si>
    <t>Water tank</t>
  </si>
  <si>
    <t>`</t>
  </si>
  <si>
    <t xml:space="preserve">Households connected to the system </t>
  </si>
  <si>
    <t>Rising Mains (Pipes)</t>
  </si>
  <si>
    <t xml:space="preserve">People per household </t>
  </si>
  <si>
    <t>Pedestal</t>
  </si>
  <si>
    <t xml:space="preserve">Population growth rate </t>
  </si>
  <si>
    <t>Cylinder</t>
  </si>
  <si>
    <t>Type of system:</t>
  </si>
  <si>
    <t>Platform</t>
  </si>
  <si>
    <t>Responsible party from O&amp;M:</t>
  </si>
  <si>
    <t>Drain</t>
  </si>
  <si>
    <t>Fixed Tariff</t>
  </si>
  <si>
    <t>Flow rate (liters per second):</t>
  </si>
  <si>
    <t>Soak Pit</t>
  </si>
  <si>
    <t>Price per m3</t>
  </si>
  <si>
    <t>Liters required daily per capita:</t>
  </si>
  <si>
    <t>Shed</t>
  </si>
  <si>
    <t>Other</t>
  </si>
  <si>
    <t>Total population of the community (2017):</t>
  </si>
  <si>
    <t>Population served (2017):</t>
  </si>
  <si>
    <t>Minor Components</t>
  </si>
  <si>
    <t>New members allowed</t>
  </si>
  <si>
    <t xml:space="preserve">Bucket/Washer </t>
  </si>
  <si>
    <t>Lifetime of system design</t>
  </si>
  <si>
    <t>Lower and Upper Valves</t>
  </si>
  <si>
    <t>Rising Main (Pipe) &amp; Socket</t>
  </si>
  <si>
    <t>Shed / Fence</t>
  </si>
  <si>
    <t>Average monthly household income</t>
  </si>
  <si>
    <t>Soak Pit with a polythene paper</t>
  </si>
  <si>
    <t xml:space="preserve">Type of tariff system </t>
  </si>
  <si>
    <t>Bolts and Nuts</t>
  </si>
  <si>
    <t xml:space="preserve">If fixed tariff, what is the monthly tariff? </t>
  </si>
  <si>
    <t>Greasing</t>
  </si>
  <si>
    <t>If price per m3, what is the price per m3?</t>
  </si>
  <si>
    <t>Chain</t>
  </si>
  <si>
    <t>If price per m3, what is the average monthly consumption per household?</t>
  </si>
  <si>
    <t>Bearings</t>
  </si>
  <si>
    <t>If other, what is the average monthly tariff paid?</t>
  </si>
  <si>
    <t>Percentage of members in compliance with tariff payment</t>
  </si>
  <si>
    <t xml:space="preserve">Total Costs - Initial Capital </t>
  </si>
  <si>
    <t>Make adjustments for inflation</t>
  </si>
  <si>
    <t xml:space="preserve">Income from fees from the previous year </t>
  </si>
  <si>
    <t>Income from emergency quotas from the previous year</t>
  </si>
  <si>
    <t>Box 6: Information on Community Contributions</t>
  </si>
  <si>
    <t>Legend</t>
  </si>
  <si>
    <t>Bank balance</t>
  </si>
  <si>
    <t>Expected contribution for major replacements:</t>
  </si>
  <si>
    <t>Interest rate from bank savings account</t>
  </si>
  <si>
    <t>Expected contribution for minor replacements:</t>
  </si>
  <si>
    <t>Fill Out</t>
  </si>
  <si>
    <t>Other savings (petty cash</t>
  </si>
  <si>
    <t xml:space="preserve"> Data Entry</t>
  </si>
  <si>
    <t>Amount of current loans</t>
  </si>
  <si>
    <t>Interest rate charged by committee if loans are given out (annual)</t>
  </si>
  <si>
    <t>Box 7: Analysis of Point of Equilibrium</t>
  </si>
  <si>
    <t xml:space="preserve">Reference values from technical documents </t>
  </si>
  <si>
    <t xml:space="preserve">Contribution per family for future replacements (value in country currency) </t>
  </si>
  <si>
    <t>Year in which balance should be reached</t>
  </si>
  <si>
    <t>Maintenance Labour - Repair &amp; Replacement</t>
  </si>
  <si>
    <t>Do Not Fill Out</t>
  </si>
  <si>
    <t>Transport</t>
  </si>
  <si>
    <t>This cell is a formula</t>
  </si>
  <si>
    <t>Communication and Stationery</t>
  </si>
  <si>
    <t>Care taker fees (30%)</t>
  </si>
  <si>
    <t>Payment to Sub-county Account (20%)</t>
  </si>
  <si>
    <t>Subscription to HPMA (10%)</t>
  </si>
  <si>
    <t xml:space="preserve">AtWhatCost - Cost Details </t>
  </si>
  <si>
    <t>Year of Initial System Contruction:</t>
  </si>
  <si>
    <t>Current Year:</t>
  </si>
  <si>
    <t>Table 2.1: Minor Operation and Maintenance Costs</t>
  </si>
  <si>
    <t>Operation costs</t>
  </si>
  <si>
    <t xml:space="preserve">Sub-Total operation costs </t>
  </si>
  <si>
    <t>Cost of maintenance and minor replacements</t>
  </si>
  <si>
    <t>Year of Investment</t>
  </si>
  <si>
    <t>Cost of CAPYS</t>
  </si>
  <si>
    <t>Time of Replacement</t>
  </si>
  <si>
    <t>Sub-Total maintenance and minor replacements</t>
  </si>
  <si>
    <t>Total Costs of Operation and Minor Maintenance</t>
  </si>
  <si>
    <t>Table 2.2: Cost of major replacements</t>
  </si>
  <si>
    <t>Año</t>
  </si>
  <si>
    <t>Capital Maintenance Cost (CapManEx)</t>
  </si>
  <si>
    <t>Lifetime</t>
  </si>
  <si>
    <t>Principle Assets</t>
  </si>
  <si>
    <t>Total costs of major replacements</t>
  </si>
  <si>
    <t>Table 3.1: Increase in Coverage</t>
  </si>
  <si>
    <t>Year</t>
  </si>
  <si>
    <t>Total Population</t>
  </si>
  <si>
    <t>Households Connected</t>
  </si>
  <si>
    <t>Coverage</t>
  </si>
  <si>
    <t>Liters required daily for whole system</t>
  </si>
  <si>
    <t>Source Production</t>
  </si>
  <si>
    <t>Table 3.2: Income and Expenditures</t>
  </si>
  <si>
    <t>Income sources</t>
  </si>
  <si>
    <t>Tariffs</t>
  </si>
  <si>
    <t>New Connections</t>
  </si>
  <si>
    <t>Fees</t>
  </si>
  <si>
    <t>Emergency Funds</t>
  </si>
  <si>
    <t>Contribution from users for replacement</t>
  </si>
  <si>
    <t>Bank Balance Interest</t>
  </si>
  <si>
    <t>Interest on loans from members</t>
  </si>
  <si>
    <t>Total Annual Income</t>
  </si>
  <si>
    <t>Costs of maintenance and minor operations</t>
  </si>
  <si>
    <t>Replacement costs</t>
  </si>
  <si>
    <t>Total Annual Costs</t>
  </si>
  <si>
    <t>Annual Balance</t>
  </si>
  <si>
    <t>Table 3.3: Projected Cash Flow</t>
  </si>
  <si>
    <t>Balance</t>
  </si>
  <si>
    <t>Amount in Account</t>
  </si>
  <si>
    <t>AtWhatCost - Gráficos</t>
  </si>
  <si>
    <t>Tabla 3.1: Proposed Flat Fee/Base Fee Rate Structure</t>
  </si>
  <si>
    <t>Rate Increases</t>
  </si>
  <si>
    <t>1.  Annual Increases</t>
  </si>
  <si>
    <t>2.  Biannual Increases</t>
  </si>
  <si>
    <t>2.  Three Year Increases</t>
  </si>
  <si>
    <t>2.  Five Year Increases</t>
  </si>
  <si>
    <t>Rate Requirement per HH - Annual</t>
  </si>
  <si>
    <t>Rate Requirement per HH - Monthly</t>
  </si>
  <si>
    <t>HH Income</t>
  </si>
  <si>
    <t>Rate Requirement - % of HH Income</t>
  </si>
  <si>
    <t>Table 3.1: Proposed Metered Rate Structure</t>
  </si>
  <si>
    <t>Base Fee</t>
  </si>
  <si>
    <t>Tier 1</t>
  </si>
  <si>
    <t>Tier 2</t>
  </si>
  <si>
    <t>Tier 3</t>
  </si>
  <si>
    <t>Source: Technical regulations and design parameters for water systems</t>
  </si>
  <si>
    <t>Reference Data: System Lifetime</t>
  </si>
  <si>
    <t>Years</t>
  </si>
  <si>
    <t>Reference Data: Deflator of GDP and Market Exchange Rate</t>
  </si>
  <si>
    <t>Multiplier*</t>
  </si>
  <si>
    <t>Market Exchange Rate</t>
  </si>
  <si>
    <t>*Calculated by GDP deflation index (annual %)</t>
  </si>
  <si>
    <t>Source: http://databank.worldbank.org/data/home.aspx</t>
  </si>
  <si>
    <r>
      <t>Water For People - World Water Corps</t>
    </r>
    <r>
      <rPr>
        <b/>
        <vertAlign val="superscript"/>
        <sz val="14"/>
        <color theme="7"/>
        <rFont val="Arial"/>
        <family val="2"/>
      </rPr>
      <t>TM</t>
    </r>
  </si>
  <si>
    <t>If information is not available, leave cells blank</t>
  </si>
  <si>
    <t>Population 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</si>
</sst>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_(* \(#,##0\);_(* &quot;-&quot;_);_(@_)"/>
    <numFmt numFmtId="44" formatCode="_(&quot;$&quot;* #,##0.00_);_(&quot;$&quot;* \(#,##0.00\);_(&quot;$&quot;* &quot;-&quot;??_);_(@_)"/>
    <numFmt numFmtId="43" formatCode="_(* #,##0.00_);_(* \(#,##0.00\);_(* &quot;-&quot;??_);_(@_)"/>
    <numFmt numFmtId="164" formatCode="_-* #,##0.00_-;\-* #,##0.00_-;_-* &quot;-&quot;??_-;_-@_-"/>
    <numFmt numFmtId="165" formatCode="&quot;$b&quot;\ #,##0_);\(&quot;$b&quot;\ #,##0\)"/>
    <numFmt numFmtId="166" formatCode="_(&quot;$b&quot;\ * #,##0_);_(&quot;$b&quot;\ * \(#,##0\);_(&quot;$b&quot;\ * &quot;-&quot;_);_(@_)"/>
    <numFmt numFmtId="167" formatCode="_(* #,##0_);_(* \(#,##0\);_(* &quot;-&quot;??_);_(@_)"/>
    <numFmt numFmtId="168" formatCode="_(&quot;$&quot;* #,##0_);_(&quot;$&quot;* \(#,##0\);_(&quot;$&quot;* &quot;-&quot;??_);_(@_)"/>
    <numFmt numFmtId="169" formatCode="0.0%"/>
    <numFmt numFmtId="170" formatCode="0_);\(0\)"/>
    <numFmt numFmtId="171" formatCode="_(* #,##0.0_);_(* \(#,##0.0\);_(* &quot;-&quot;_);_(@_)"/>
    <numFmt numFmtId="172" formatCode="&quot;$b&quot;\ #,##0"/>
    <numFmt numFmtId="173" formatCode="[$RWF]\ #,##0.00"/>
    <numFmt numFmtId="174" formatCode="[$UGX]\ #,##0_);\([$UGX]\ #,##0\)"/>
    <numFmt numFmtId="175" formatCode="[$UGX]\ #,##0.00"/>
    <numFmt numFmtId="176" formatCode="[$UGX]\ #,##0"/>
    <numFmt numFmtId="177" formatCode="_(* #,##0.0_);_(* \(#,##0.0\);_(* &quot;-&quot;??_);_(@_)"/>
    <numFmt numFmtId="178" formatCode="0.000"/>
    <numFmt numFmtId="179" formatCode="_-* #,##0_-;\-* #,##0_-;_-* &quot;-&quot;_-;_-@_-"/>
    <numFmt numFmtId="180" formatCode="#,##0.0"/>
    <numFmt numFmtId="181" formatCode="_-&quot;£&quot;* #,##0.00_-;\-&quot;£&quot;* #,##0.00_-;_-&quot;£&quot;* &quot;-&quot;??_-;_-@_-"/>
    <numFmt numFmtId="182" formatCode="_-&quot;£&quot;* #,##0_-;\-&quot;£&quot;* #,##0_-;_-&quot;£&quot;* &quot;-&quot;_-;_-@_-"/>
    <numFmt numFmtId="183" formatCode="_-[$€-2]\ * #,##0.00_-;\-[$€-2]\ * #,##0.00_-;_-[$€-2]\ * &quot;-&quot;??_-"/>
  </numFmts>
  <fonts count="27" x14ac:knownFonts="1">
    <font>
      <sz val="11"/>
      <color theme="1"/>
      <name val="Arial"/>
      <family val="2"/>
      <scheme val="minor"/>
    </font>
    <font>
      <sz val="11"/>
      <color theme="1"/>
      <name val="Arial"/>
      <family val="2"/>
      <scheme val="minor"/>
    </font>
    <font>
      <sz val="10"/>
      <name val="Arial"/>
      <family val="2"/>
    </font>
    <font>
      <sz val="10"/>
      <name val="Arial"/>
      <family val="2"/>
    </font>
    <font>
      <sz val="11"/>
      <color rgb="FF4A3C31"/>
      <name val="Arial"/>
      <family val="2"/>
    </font>
    <font>
      <b/>
      <sz val="11"/>
      <color rgb="FF4A3C31"/>
      <name val="Arial"/>
      <family val="2"/>
    </font>
    <font>
      <b/>
      <sz val="11"/>
      <color theme="0"/>
      <name val="Arial"/>
      <family val="2"/>
    </font>
    <font>
      <sz val="11"/>
      <name val="Arial"/>
      <family val="2"/>
    </font>
    <font>
      <sz val="11"/>
      <color theme="1"/>
      <name val="Arial"/>
      <family val="2"/>
    </font>
    <font>
      <sz val="11"/>
      <color theme="0"/>
      <name val="Arial"/>
      <family val="2"/>
    </font>
    <font>
      <b/>
      <sz val="11"/>
      <color theme="1"/>
      <name val="Arial"/>
      <family val="2"/>
      <scheme val="minor"/>
    </font>
    <font>
      <sz val="11"/>
      <color indexed="8"/>
      <name val="Arial"/>
      <family val="2"/>
      <scheme val="minor"/>
    </font>
    <font>
      <sz val="12"/>
      <color rgb="FF4A3C31"/>
      <name val="Arial"/>
      <family val="2"/>
    </font>
    <font>
      <vertAlign val="superscript"/>
      <sz val="12"/>
      <color rgb="FF4A3C31"/>
      <name val="Arial"/>
      <family val="2"/>
    </font>
    <font>
      <sz val="12"/>
      <color theme="1"/>
      <name val="Arial"/>
      <family val="2"/>
      <scheme val="minor"/>
    </font>
    <font>
      <b/>
      <sz val="12"/>
      <color rgb="FF4A3C31"/>
      <name val="Arial"/>
      <family val="2"/>
    </font>
    <font>
      <u/>
      <sz val="11"/>
      <color theme="10"/>
      <name val="Arial"/>
      <family val="2"/>
      <scheme val="minor"/>
    </font>
    <font>
      <u/>
      <sz val="11"/>
      <color theme="11"/>
      <name val="Arial"/>
      <family val="2"/>
      <scheme val="minor"/>
    </font>
    <font>
      <sz val="11"/>
      <color indexed="8"/>
      <name val="Calibri"/>
      <family val="2"/>
    </font>
    <font>
      <b/>
      <sz val="11"/>
      <color theme="3"/>
      <name val="Arial"/>
      <family val="2"/>
      <scheme val="minor"/>
    </font>
    <font>
      <b/>
      <sz val="14"/>
      <color theme="7"/>
      <name val="Arial"/>
      <family val="2"/>
    </font>
    <font>
      <b/>
      <vertAlign val="superscript"/>
      <sz val="14"/>
      <color theme="7"/>
      <name val="Arial"/>
      <family val="2"/>
    </font>
    <font>
      <i/>
      <sz val="11"/>
      <color rgb="FF4A3C31"/>
      <name val="Arial"/>
      <family val="2"/>
    </font>
    <font>
      <sz val="11"/>
      <color theme="3"/>
      <name val="Arial"/>
      <family val="2"/>
    </font>
    <font>
      <b/>
      <sz val="11"/>
      <color theme="3"/>
      <name val="Arial"/>
      <family val="2"/>
    </font>
    <font>
      <b/>
      <sz val="12"/>
      <color theme="3"/>
      <name val="Arial"/>
      <family val="2"/>
    </font>
    <font>
      <sz val="11"/>
      <color theme="3"/>
      <name val="Arial"/>
      <family val="2"/>
      <scheme val="minor"/>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72B5CC"/>
        <bgColor indexed="64"/>
      </patternFill>
    </fill>
    <fill>
      <patternFill patternType="solid">
        <fgColor rgb="FFE0DED8"/>
        <bgColor indexed="64"/>
      </patternFill>
    </fill>
    <fill>
      <patternFill patternType="solid">
        <fgColor rgb="FFFFC000"/>
        <bgColor indexed="64"/>
      </patternFill>
    </fill>
    <fill>
      <patternFill patternType="solid">
        <fgColor rgb="FF3095B4"/>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bgColor indexed="64"/>
      </patternFill>
    </fill>
  </fills>
  <borders count="30">
    <border>
      <left/>
      <right/>
      <top/>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medium">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9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1" fillId="0" borderId="0"/>
    <xf numFmtId="0" fontId="16" fillId="0" borderId="0" applyNumberFormat="0" applyFill="0" applyBorder="0" applyAlignment="0" applyProtection="0"/>
    <xf numFmtId="0" fontId="17" fillId="0" borderId="0" applyNumberFormat="0" applyFill="0" applyBorder="0" applyAlignment="0" applyProtection="0"/>
    <xf numFmtId="0" fontId="2" fillId="0" borderId="0" applyFont="0"/>
    <xf numFmtId="0" fontId="2" fillId="0" borderId="0"/>
    <xf numFmtId="43" fontId="2" fillId="0" borderId="0" applyFont="0" applyFill="0" applyBorder="0" applyAlignment="0" applyProtection="0"/>
    <xf numFmtId="43" fontId="2"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8" fillId="0" borderId="0"/>
    <xf numFmtId="0" fontId="1" fillId="0" borderId="0"/>
    <xf numFmtId="0" fontId="2" fillId="0" borderId="0"/>
    <xf numFmtId="0" fontId="2" fillId="0" borderId="0" applyFont="0"/>
    <xf numFmtId="0" fontId="2" fillId="0" borderId="0" applyFont="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7"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0" fontId="2" fillId="0" borderId="0" applyFont="0" applyFill="0" applyBorder="0" applyAlignment="0" applyProtection="0"/>
    <xf numFmtId="18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ill="0" applyBorder="0" applyAlignment="0" applyProtection="0"/>
    <xf numFmtId="178" fontId="2" fillId="0" borderId="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183" fontId="2" fillId="0" borderId="0" applyFont="0" applyFill="0" applyBorder="0" applyAlignment="0" applyProtection="0"/>
    <xf numFmtId="0" fontId="2" fillId="0" borderId="0"/>
    <xf numFmtId="0" fontId="2" fillId="0" borderId="0"/>
    <xf numFmtId="0" fontId="2" fillId="0" borderId="0"/>
    <xf numFmtId="0" fontId="2" fillId="0" borderId="0" applyFont="0"/>
    <xf numFmtId="0" fontId="18" fillId="0" borderId="0"/>
    <xf numFmtId="0" fontId="1" fillId="0" borderId="0"/>
    <xf numFmtId="0" fontId="2" fillId="0" borderId="0" applyFont="0"/>
    <xf numFmtId="0" fontId="2" fillId="0" borderId="0"/>
    <xf numFmtId="0" fontId="2" fillId="0" borderId="0" applyFont="0"/>
    <xf numFmtId="0" fontId="2" fillId="0" borderId="0"/>
    <xf numFmtId="0" fontId="2" fillId="0" borderId="0" applyFont="0"/>
    <xf numFmtId="0" fontId="2" fillId="0" borderId="0" applyFont="0"/>
    <xf numFmtId="0" fontId="2" fillId="0" borderId="0"/>
    <xf numFmtId="0" fontId="2" fillId="0" borderId="0" applyFont="0"/>
    <xf numFmtId="9" fontId="2" fillId="0" borderId="0" applyFont="0" applyFill="0" applyBorder="0" applyAlignment="0" applyProtection="0"/>
    <xf numFmtId="9" fontId="2" fillId="0" borderId="0" applyFont="0" applyFill="0" applyBorder="0" applyAlignment="0" applyProtection="0"/>
    <xf numFmtId="0" fontId="2" fillId="0" borderId="0"/>
  </cellStyleXfs>
  <cellXfs count="328">
    <xf numFmtId="0" fontId="0" fillId="0" borderId="0" xfId="0"/>
    <xf numFmtId="0" fontId="4" fillId="0" borderId="0" xfId="0" applyFont="1"/>
    <xf numFmtId="0" fontId="4" fillId="0" borderId="0" xfId="0" applyFont="1" applyAlignment="1">
      <alignment horizontal="center"/>
    </xf>
    <xf numFmtId="0" fontId="4" fillId="3" borderId="0" xfId="0" applyFont="1" applyFill="1"/>
    <xf numFmtId="167" fontId="4" fillId="0" borderId="0" xfId="1" applyNumberFormat="1" applyFont="1" applyFill="1" applyBorder="1"/>
    <xf numFmtId="0" fontId="4" fillId="0" borderId="0" xfId="0" applyFont="1" applyFill="1" applyBorder="1"/>
    <xf numFmtId="167" fontId="4" fillId="2" borderId="0" xfId="1" applyNumberFormat="1" applyFont="1" applyFill="1" applyBorder="1"/>
    <xf numFmtId="0" fontId="4" fillId="0" borderId="0" xfId="0" applyFont="1" applyBorder="1"/>
    <xf numFmtId="0" fontId="4" fillId="0" borderId="0" xfId="4" applyFont="1"/>
    <xf numFmtId="0" fontId="0" fillId="0" borderId="0" xfId="0"/>
    <xf numFmtId="43" fontId="7" fillId="0" borderId="0" xfId="1" applyNumberFormat="1" applyFont="1" applyFill="1" applyBorder="1"/>
    <xf numFmtId="167" fontId="7" fillId="0" borderId="0" xfId="5" applyNumberFormat="1" applyFont="1" applyBorder="1"/>
    <xf numFmtId="0" fontId="7" fillId="0" borderId="0" xfId="4" applyFont="1" applyFill="1" applyBorder="1" applyAlignment="1">
      <alignment horizontal="center"/>
    </xf>
    <xf numFmtId="43" fontId="7" fillId="3" borderId="0" xfId="5" applyNumberFormat="1" applyFont="1" applyFill="1" applyBorder="1"/>
    <xf numFmtId="0" fontId="0" fillId="0" borderId="0" xfId="0" applyFont="1"/>
    <xf numFmtId="0" fontId="6" fillId="7" borderId="0" xfId="4" applyFont="1" applyFill="1" applyBorder="1" applyAlignment="1">
      <alignment horizontal="center"/>
    </xf>
    <xf numFmtId="43" fontId="4" fillId="0" borderId="0" xfId="4" applyNumberFormat="1" applyFont="1" applyBorder="1"/>
    <xf numFmtId="0" fontId="9" fillId="7" borderId="0" xfId="0" applyFont="1" applyFill="1" applyBorder="1"/>
    <xf numFmtId="0" fontId="9" fillId="0" borderId="0" xfId="0" applyFont="1" applyFill="1" applyBorder="1"/>
    <xf numFmtId="167" fontId="5" fillId="0" borderId="2" xfId="1" applyNumberFormat="1" applyFont="1" applyFill="1" applyBorder="1" applyAlignment="1">
      <alignment horizontal="right"/>
    </xf>
    <xf numFmtId="167" fontId="5" fillId="0" borderId="6" xfId="1" applyNumberFormat="1" applyFont="1" applyFill="1" applyBorder="1" applyAlignment="1">
      <alignment horizontal="right"/>
    </xf>
    <xf numFmtId="165" fontId="4" fillId="3" borderId="0" xfId="1" applyNumberFormat="1" applyFont="1" applyFill="1" applyBorder="1"/>
    <xf numFmtId="165" fontId="4" fillId="2" borderId="0" xfId="1" applyNumberFormat="1" applyFont="1" applyFill="1" applyBorder="1"/>
    <xf numFmtId="165" fontId="4" fillId="0" borderId="0" xfId="1" applyNumberFormat="1" applyFont="1" applyFill="1" applyBorder="1"/>
    <xf numFmtId="0" fontId="0" fillId="0" borderId="0" xfId="0" applyFont="1" applyAlignment="1">
      <alignment horizontal="right"/>
    </xf>
    <xf numFmtId="0" fontId="0" fillId="0" borderId="0" xfId="0" applyNumberFormat="1" applyFont="1" applyAlignment="1">
      <alignment horizontal="right"/>
    </xf>
    <xf numFmtId="10" fontId="0" fillId="0" borderId="0" xfId="3" applyNumberFormat="1" applyFont="1" applyAlignment="1">
      <alignment horizontal="right"/>
    </xf>
    <xf numFmtId="0" fontId="6" fillId="7" borderId="0" xfId="4" applyFont="1" applyFill="1" applyBorder="1" applyAlignment="1">
      <alignment horizontal="left" wrapText="1" shrinkToFit="1"/>
    </xf>
    <xf numFmtId="0" fontId="12" fillId="3" borderId="0" xfId="0" applyFont="1" applyFill="1" applyAlignment="1">
      <alignment horizontal="center"/>
    </xf>
    <xf numFmtId="0" fontId="12" fillId="3" borderId="0" xfId="0" applyFont="1" applyFill="1" applyAlignment="1">
      <alignment horizontal="left"/>
    </xf>
    <xf numFmtId="0" fontId="14" fillId="0" borderId="0" xfId="0" applyFont="1"/>
    <xf numFmtId="0" fontId="12" fillId="3" borderId="0" xfId="0" applyFont="1" applyFill="1"/>
    <xf numFmtId="0" fontId="15" fillId="0" borderId="0" xfId="0" applyFont="1"/>
    <xf numFmtId="0" fontId="12" fillId="4" borderId="10" xfId="0" applyFont="1" applyFill="1" applyBorder="1"/>
    <xf numFmtId="0" fontId="12" fillId="4" borderId="11" xfId="0" applyFont="1" applyFill="1" applyBorder="1"/>
    <xf numFmtId="0" fontId="15" fillId="4" borderId="11" xfId="0" applyFont="1" applyFill="1" applyBorder="1"/>
    <xf numFmtId="0" fontId="12" fillId="5" borderId="9" xfId="0" applyFont="1" applyFill="1" applyBorder="1"/>
    <xf numFmtId="0" fontId="12" fillId="5" borderId="1" xfId="0" applyFont="1" applyFill="1" applyBorder="1"/>
    <xf numFmtId="0" fontId="12" fillId="3" borderId="4" xfId="0" applyFont="1" applyFill="1" applyBorder="1"/>
    <xf numFmtId="0" fontId="12" fillId="3" borderId="0" xfId="0" applyFont="1" applyFill="1" applyBorder="1"/>
    <xf numFmtId="43" fontId="12" fillId="3" borderId="0" xfId="1" applyFont="1" applyFill="1" applyBorder="1"/>
    <xf numFmtId="0" fontId="12" fillId="3" borderId="6" xfId="0" applyFont="1" applyFill="1" applyBorder="1"/>
    <xf numFmtId="0" fontId="12" fillId="3" borderId="7" xfId="0" applyFont="1" applyFill="1" applyBorder="1"/>
    <xf numFmtId="10" fontId="12" fillId="3" borderId="7" xfId="3" applyNumberFormat="1" applyFont="1" applyFill="1" applyBorder="1"/>
    <xf numFmtId="10" fontId="12" fillId="3" borderId="0" xfId="3" applyNumberFormat="1" applyFont="1" applyFill="1" applyBorder="1"/>
    <xf numFmtId="9" fontId="12" fillId="5" borderId="1" xfId="3" applyFont="1" applyFill="1" applyBorder="1"/>
    <xf numFmtId="43" fontId="12" fillId="5" borderId="1" xfId="1" applyFont="1" applyFill="1" applyBorder="1"/>
    <xf numFmtId="9" fontId="12" fillId="3" borderId="0" xfId="3" applyFont="1" applyFill="1" applyBorder="1"/>
    <xf numFmtId="167" fontId="12" fillId="3" borderId="0" xfId="1" applyNumberFormat="1" applyFont="1" applyFill="1"/>
    <xf numFmtId="43" fontId="12" fillId="3" borderId="0" xfId="1" applyNumberFormat="1" applyFont="1" applyFill="1"/>
    <xf numFmtId="170" fontId="12" fillId="3" borderId="0" xfId="1" applyNumberFormat="1" applyFont="1" applyFill="1"/>
    <xf numFmtId="168" fontId="12" fillId="3" borderId="0" xfId="2" applyNumberFormat="1" applyFont="1" applyFill="1"/>
    <xf numFmtId="167" fontId="15" fillId="3" borderId="0" xfId="0" applyNumberFormat="1" applyFont="1" applyFill="1"/>
    <xf numFmtId="43" fontId="15" fillId="3" borderId="0" xfId="1" applyNumberFormat="1" applyFont="1" applyFill="1"/>
    <xf numFmtId="0" fontId="10" fillId="0" borderId="0" xfId="0" applyFont="1" applyBorder="1"/>
    <xf numFmtId="0" fontId="4" fillId="0" borderId="0" xfId="0" applyFont="1" applyAlignment="1">
      <alignment horizontal="left" wrapText="1"/>
    </xf>
    <xf numFmtId="0" fontId="8" fillId="0" borderId="0" xfId="0" applyFont="1" applyBorder="1" applyAlignment="1">
      <alignment horizontal="left" wrapText="1"/>
    </xf>
    <xf numFmtId="0" fontId="0" fillId="0" borderId="0" xfId="0" applyFont="1" applyAlignment="1">
      <alignment wrapText="1"/>
    </xf>
    <xf numFmtId="2" fontId="0" fillId="0" borderId="0" xfId="0" applyNumberFormat="1" applyFont="1"/>
    <xf numFmtId="0" fontId="0" fillId="0" borderId="0" xfId="0" applyFont="1" applyBorder="1"/>
    <xf numFmtId="0" fontId="6" fillId="7" borderId="0" xfId="4" applyFont="1" applyFill="1" applyBorder="1" applyAlignment="1">
      <alignment horizontal="center" wrapText="1" shrinkToFit="1"/>
    </xf>
    <xf numFmtId="0" fontId="4" fillId="0" borderId="0" xfId="0" applyFont="1" applyAlignment="1">
      <alignment horizontal="right"/>
    </xf>
    <xf numFmtId="0" fontId="4" fillId="0" borderId="0" xfId="0" applyFont="1" applyFill="1"/>
    <xf numFmtId="0" fontId="0" fillId="0" borderId="0" xfId="0" applyFont="1" applyFill="1"/>
    <xf numFmtId="0" fontId="0" fillId="3" borderId="0" xfId="0" applyFont="1" applyFill="1"/>
    <xf numFmtId="0" fontId="4" fillId="0" borderId="0" xfId="0" applyFont="1" applyFill="1" applyAlignment="1">
      <alignment horizontal="right"/>
    </xf>
    <xf numFmtId="0" fontId="4" fillId="6" borderId="16" xfId="1" applyNumberFormat="1" applyFont="1" applyFill="1" applyBorder="1" applyAlignment="1" applyProtection="1">
      <alignment horizontal="right"/>
      <protection locked="0"/>
    </xf>
    <xf numFmtId="0" fontId="4" fillId="0" borderId="0" xfId="1" applyNumberFormat="1" applyFont="1" applyFill="1" applyBorder="1" applyAlignment="1">
      <alignment horizontal="right"/>
    </xf>
    <xf numFmtId="167" fontId="4" fillId="3" borderId="0" xfId="1" applyNumberFormat="1" applyFont="1" applyFill="1" applyBorder="1" applyAlignment="1">
      <alignment horizontal="right"/>
    </xf>
    <xf numFmtId="0" fontId="4" fillId="0" borderId="0" xfId="0" applyFont="1" applyFill="1" applyBorder="1" applyAlignment="1">
      <alignment horizontal="right"/>
    </xf>
    <xf numFmtId="0" fontId="4" fillId="6" borderId="3" xfId="1" applyNumberFormat="1" applyFont="1" applyFill="1" applyBorder="1" applyAlignment="1" applyProtection="1">
      <alignment horizontal="right"/>
      <protection locked="0"/>
    </xf>
    <xf numFmtId="167" fontId="5" fillId="0" borderId="0" xfId="1" applyNumberFormat="1" applyFont="1" applyFill="1" applyBorder="1" applyAlignment="1">
      <alignment horizontal="right"/>
    </xf>
    <xf numFmtId="39" fontId="4" fillId="0" borderId="0" xfId="1" applyNumberFormat="1" applyFont="1" applyFill="1" applyBorder="1" applyAlignment="1">
      <alignment horizontal="right"/>
    </xf>
    <xf numFmtId="167" fontId="4" fillId="0" borderId="0" xfId="1" applyNumberFormat="1" applyFont="1" applyFill="1" applyBorder="1" applyAlignment="1">
      <alignment horizontal="left"/>
    </xf>
    <xf numFmtId="167" fontId="5" fillId="0" borderId="26" xfId="1" applyNumberFormat="1" applyFont="1" applyFill="1" applyBorder="1" applyAlignment="1">
      <alignment horizontal="right"/>
    </xf>
    <xf numFmtId="0" fontId="5" fillId="0" borderId="0" xfId="1" applyNumberFormat="1" applyFont="1" applyFill="1" applyBorder="1" applyAlignment="1">
      <alignment horizontal="right"/>
    </xf>
    <xf numFmtId="167" fontId="4" fillId="0" borderId="26" xfId="1" applyNumberFormat="1" applyFont="1" applyFill="1" applyBorder="1" applyAlignment="1">
      <alignment horizontal="right"/>
    </xf>
    <xf numFmtId="176" fontId="4" fillId="6" borderId="24" xfId="1" applyNumberFormat="1" applyFont="1" applyFill="1" applyBorder="1" applyAlignment="1" applyProtection="1">
      <alignment horizontal="right"/>
      <protection locked="0"/>
    </xf>
    <xf numFmtId="1" fontId="4" fillId="6" borderId="19" xfId="1" applyNumberFormat="1" applyFont="1" applyFill="1" applyBorder="1" applyAlignment="1" applyProtection="1">
      <alignment horizontal="right"/>
      <protection locked="0"/>
    </xf>
    <xf numFmtId="41" fontId="5" fillId="0" borderId="0" xfId="3" applyNumberFormat="1" applyFont="1" applyFill="1" applyBorder="1" applyAlignment="1">
      <alignment horizontal="right"/>
    </xf>
    <xf numFmtId="169" fontId="5" fillId="0" borderId="0" xfId="3" applyNumberFormat="1" applyFont="1" applyFill="1" applyBorder="1" applyAlignment="1">
      <alignment horizontal="right"/>
    </xf>
    <xf numFmtId="167" fontId="7" fillId="0" borderId="0" xfId="1" applyNumberFormat="1" applyFont="1" applyFill="1" applyBorder="1" applyAlignment="1">
      <alignment horizontal="left"/>
    </xf>
    <xf numFmtId="3" fontId="4" fillId="0" borderId="0" xfId="0" applyNumberFormat="1" applyFont="1" applyFill="1" applyBorder="1" applyAlignment="1">
      <alignment horizontal="right"/>
    </xf>
    <xf numFmtId="0" fontId="7" fillId="3" borderId="0" xfId="0" applyFont="1" applyFill="1"/>
    <xf numFmtId="167" fontId="5" fillId="0" borderId="4" xfId="1" applyNumberFormat="1" applyFont="1" applyFill="1" applyBorder="1" applyAlignment="1">
      <alignment horizontal="right"/>
    </xf>
    <xf numFmtId="167" fontId="7" fillId="3" borderId="0" xfId="1" applyNumberFormat="1" applyFont="1" applyFill="1" applyBorder="1"/>
    <xf numFmtId="41" fontId="4" fillId="0" borderId="0" xfId="0" applyNumberFormat="1" applyFont="1" applyFill="1" applyBorder="1" applyAlignment="1">
      <alignment horizontal="right"/>
    </xf>
    <xf numFmtId="172" fontId="4" fillId="3" borderId="0" xfId="1" applyNumberFormat="1" applyFont="1" applyFill="1" applyBorder="1" applyAlignment="1" applyProtection="1">
      <alignment horizontal="right"/>
    </xf>
    <xf numFmtId="1" fontId="4" fillId="3" borderId="5" xfId="1" applyNumberFormat="1" applyFont="1" applyFill="1" applyBorder="1" applyAlignment="1" applyProtection="1">
      <alignment horizontal="right"/>
    </xf>
    <xf numFmtId="167" fontId="7" fillId="3" borderId="0" xfId="1" applyNumberFormat="1" applyFont="1" applyFill="1" applyBorder="1" applyAlignment="1">
      <alignment horizontal="left"/>
    </xf>
    <xf numFmtId="0" fontId="5" fillId="0" borderId="0" xfId="0" applyFont="1" applyFill="1" applyBorder="1" applyAlignment="1">
      <alignment horizontal="right"/>
    </xf>
    <xf numFmtId="9" fontId="4" fillId="0" borderId="0" xfId="3" applyFont="1" applyFill="1" applyBorder="1"/>
    <xf numFmtId="167" fontId="5" fillId="3" borderId="0" xfId="1" applyNumberFormat="1" applyFont="1" applyFill="1" applyBorder="1" applyAlignment="1">
      <alignment horizontal="center"/>
    </xf>
    <xf numFmtId="167" fontId="5" fillId="3" borderId="0" xfId="1" applyNumberFormat="1" applyFont="1" applyFill="1" applyBorder="1" applyAlignment="1">
      <alignment horizontal="right"/>
    </xf>
    <xf numFmtId="169" fontId="4" fillId="0" borderId="0" xfId="3" applyNumberFormat="1" applyFont="1" applyFill="1" applyBorder="1" applyAlignment="1">
      <alignment horizontal="right"/>
    </xf>
    <xf numFmtId="1" fontId="4" fillId="6" borderId="24" xfId="1" applyNumberFormat="1" applyFont="1" applyFill="1" applyBorder="1" applyAlignment="1" applyProtection="1">
      <alignment horizontal="right"/>
      <protection locked="0"/>
    </xf>
    <xf numFmtId="166" fontId="5" fillId="3" borderId="0" xfId="2" applyNumberFormat="1" applyFont="1" applyFill="1" applyBorder="1" applyAlignment="1">
      <alignment horizontal="right"/>
    </xf>
    <xf numFmtId="9" fontId="5" fillId="3" borderId="0" xfId="3" applyFont="1" applyFill="1" applyBorder="1" applyAlignment="1">
      <alignment horizontal="right"/>
    </xf>
    <xf numFmtId="167" fontId="4" fillId="0" borderId="4" xfId="1" applyNumberFormat="1" applyFont="1" applyFill="1" applyBorder="1"/>
    <xf numFmtId="167" fontId="5" fillId="0" borderId="5" xfId="1" applyNumberFormat="1" applyFont="1" applyFill="1" applyBorder="1" applyAlignment="1">
      <alignment horizontal="right"/>
    </xf>
    <xf numFmtId="166" fontId="5" fillId="0" borderId="0" xfId="2" applyNumberFormat="1" applyFont="1" applyFill="1" applyBorder="1"/>
    <xf numFmtId="9" fontId="5" fillId="3" borderId="0" xfId="3" applyFont="1" applyFill="1" applyBorder="1"/>
    <xf numFmtId="167" fontId="4" fillId="0" borderId="24" xfId="1" applyNumberFormat="1" applyFont="1" applyFill="1" applyBorder="1"/>
    <xf numFmtId="167" fontId="4" fillId="0" borderId="6" xfId="1" applyNumberFormat="1" applyFont="1" applyFill="1" applyBorder="1"/>
    <xf numFmtId="167" fontId="4" fillId="0" borderId="7" xfId="1" applyNumberFormat="1" applyFont="1" applyFill="1" applyBorder="1"/>
    <xf numFmtId="0" fontId="4" fillId="2" borderId="0" xfId="0" applyFont="1" applyFill="1" applyBorder="1"/>
    <xf numFmtId="0" fontId="4" fillId="2" borderId="0" xfId="0" applyFont="1" applyFill="1" applyBorder="1" applyAlignment="1">
      <alignment horizontal="right"/>
    </xf>
    <xf numFmtId="41" fontId="7" fillId="3" borderId="0" xfId="4" applyNumberFormat="1" applyFont="1" applyFill="1" applyBorder="1" applyAlignment="1">
      <alignment horizontal="left"/>
    </xf>
    <xf numFmtId="165" fontId="7" fillId="3" borderId="0" xfId="2" applyNumberFormat="1" applyFont="1" applyFill="1" applyBorder="1"/>
    <xf numFmtId="167" fontId="4" fillId="2" borderId="0" xfId="1" applyNumberFormat="1" applyFont="1" applyFill="1" applyBorder="1" applyAlignment="1">
      <alignment horizontal="right"/>
    </xf>
    <xf numFmtId="167" fontId="4" fillId="0" borderId="0" xfId="1" applyNumberFormat="1" applyFont="1" applyFill="1" applyBorder="1" applyAlignment="1">
      <alignment horizontal="right"/>
    </xf>
    <xf numFmtId="0" fontId="5" fillId="0" borderId="0" xfId="0" applyFont="1" applyAlignment="1">
      <alignment horizontal="center"/>
    </xf>
    <xf numFmtId="0" fontId="5" fillId="0" borderId="0" xfId="0" applyFont="1" applyAlignment="1">
      <alignment horizontal="right"/>
    </xf>
    <xf numFmtId="0" fontId="5" fillId="0" borderId="0" xfId="0" applyFont="1" applyFill="1" applyAlignment="1">
      <alignment horizontal="center"/>
    </xf>
    <xf numFmtId="0" fontId="20" fillId="0" borderId="0" xfId="0" applyFont="1" applyAlignment="1">
      <alignment horizontal="left" vertical="center"/>
    </xf>
    <xf numFmtId="0" fontId="4" fillId="3" borderId="24" xfId="1" applyNumberFormat="1" applyFont="1" applyFill="1" applyBorder="1" applyAlignment="1">
      <alignment horizontal="center"/>
    </xf>
    <xf numFmtId="0" fontId="7" fillId="3" borderId="19" xfId="1" applyNumberFormat="1" applyFont="1" applyFill="1" applyBorder="1" applyAlignment="1">
      <alignment horizontal="center"/>
    </xf>
    <xf numFmtId="9" fontId="4" fillId="6" borderId="24" xfId="3" applyFont="1" applyFill="1" applyBorder="1" applyAlignment="1" applyProtection="1">
      <alignment horizontal="right"/>
      <protection locked="0"/>
    </xf>
    <xf numFmtId="167" fontId="4" fillId="10" borderId="24" xfId="1" applyNumberFormat="1" applyFont="1" applyFill="1" applyBorder="1"/>
    <xf numFmtId="167" fontId="5" fillId="0" borderId="2" xfId="1" applyNumberFormat="1" applyFont="1" applyFill="1" applyBorder="1"/>
    <xf numFmtId="169" fontId="4" fillId="0" borderId="3" xfId="3" applyNumberFormat="1" applyFont="1" applyFill="1" applyBorder="1" applyAlignment="1">
      <alignment horizontal="right"/>
    </xf>
    <xf numFmtId="167" fontId="4" fillId="0" borderId="3" xfId="1" applyNumberFormat="1" applyFont="1" applyFill="1" applyBorder="1"/>
    <xf numFmtId="167" fontId="5" fillId="0" borderId="16" xfId="1" applyNumberFormat="1" applyFont="1" applyFill="1" applyBorder="1" applyAlignment="1">
      <alignment horizontal="right"/>
    </xf>
    <xf numFmtId="167" fontId="4" fillId="0" borderId="5" xfId="1" applyNumberFormat="1" applyFont="1" applyFill="1" applyBorder="1"/>
    <xf numFmtId="167" fontId="5" fillId="0" borderId="4" xfId="1" applyNumberFormat="1" applyFont="1" applyFill="1" applyBorder="1"/>
    <xf numFmtId="167" fontId="4" fillId="0" borderId="8" xfId="1" applyNumberFormat="1" applyFont="1" applyFill="1" applyBorder="1"/>
    <xf numFmtId="167" fontId="22" fillId="0" borderId="7" xfId="1" applyNumberFormat="1" applyFont="1" applyFill="1" applyBorder="1"/>
    <xf numFmtId="167" fontId="5" fillId="0" borderId="0" xfId="1" applyNumberFormat="1" applyFont="1" applyFill="1" applyBorder="1" applyAlignment="1"/>
    <xf numFmtId="0" fontId="10" fillId="0" borderId="0" xfId="0" applyFont="1" applyFill="1" applyBorder="1" applyAlignment="1"/>
    <xf numFmtId="0" fontId="0" fillId="0" borderId="0" xfId="0" applyFont="1" applyFill="1" applyBorder="1" applyAlignment="1"/>
    <xf numFmtId="0" fontId="23" fillId="0" borderId="0" xfId="0" applyFont="1" applyFill="1" applyBorder="1"/>
    <xf numFmtId="0" fontId="23" fillId="0" borderId="0" xfId="0" applyFont="1" applyAlignment="1">
      <alignment horizontal="left" wrapText="1"/>
    </xf>
    <xf numFmtId="0" fontId="23" fillId="0" borderId="0" xfId="0" applyFont="1"/>
    <xf numFmtId="0" fontId="23" fillId="0" borderId="0" xfId="0" applyFont="1" applyAlignment="1">
      <alignment horizontal="center"/>
    </xf>
    <xf numFmtId="167" fontId="24" fillId="0" borderId="2" xfId="1" applyNumberFormat="1" applyFont="1" applyFill="1" applyBorder="1" applyAlignment="1">
      <alignment horizontal="right"/>
    </xf>
    <xf numFmtId="0" fontId="23" fillId="0" borderId="18" xfId="1" applyNumberFormat="1" applyFont="1" applyFill="1" applyBorder="1" applyAlignment="1">
      <alignment horizontal="right"/>
    </xf>
    <xf numFmtId="167" fontId="24" fillId="0" borderId="6" xfId="1" applyNumberFormat="1" applyFont="1" applyFill="1" applyBorder="1" applyAlignment="1">
      <alignment horizontal="right"/>
    </xf>
    <xf numFmtId="0" fontId="23" fillId="0" borderId="17" xfId="1" applyNumberFormat="1" applyFont="1" applyFill="1" applyBorder="1" applyAlignment="1">
      <alignment horizontal="right"/>
    </xf>
    <xf numFmtId="0" fontId="24" fillId="0" borderId="0" xfId="0" applyFont="1" applyAlignment="1">
      <alignment horizontal="left" wrapText="1"/>
    </xf>
    <xf numFmtId="41" fontId="23" fillId="3" borderId="0" xfId="4" applyNumberFormat="1" applyFont="1" applyFill="1" applyBorder="1" applyAlignment="1">
      <alignment horizontal="left" wrapText="1"/>
    </xf>
    <xf numFmtId="0" fontId="23" fillId="3" borderId="0" xfId="0" applyFont="1" applyFill="1"/>
    <xf numFmtId="174" fontId="23" fillId="3" borderId="0" xfId="2" applyNumberFormat="1" applyFont="1" applyFill="1" applyBorder="1"/>
    <xf numFmtId="174" fontId="23" fillId="0" borderId="0" xfId="2" applyNumberFormat="1" applyFont="1" applyFill="1" applyBorder="1"/>
    <xf numFmtId="0" fontId="23" fillId="3" borderId="0" xfId="0" applyFont="1" applyFill="1" applyBorder="1"/>
    <xf numFmtId="0" fontId="23" fillId="0" borderId="0" xfId="0" applyFont="1" applyBorder="1"/>
    <xf numFmtId="168" fontId="24" fillId="0" borderId="25" xfId="2" applyNumberFormat="1" applyFont="1" applyBorder="1" applyAlignment="1">
      <alignment horizontal="left" wrapText="1"/>
    </xf>
    <xf numFmtId="168" fontId="24" fillId="0" borderId="25" xfId="2" applyNumberFormat="1" applyFont="1" applyBorder="1"/>
    <xf numFmtId="174" fontId="24" fillId="0" borderId="25" xfId="2" applyNumberFormat="1" applyFont="1" applyBorder="1"/>
    <xf numFmtId="168" fontId="24" fillId="0" borderId="0" xfId="2" applyNumberFormat="1" applyFont="1" applyBorder="1" applyAlignment="1">
      <alignment horizontal="left" wrapText="1"/>
    </xf>
    <xf numFmtId="168" fontId="24" fillId="0" borderId="0" xfId="2" applyNumberFormat="1" applyFont="1" applyBorder="1"/>
    <xf numFmtId="165" fontId="24" fillId="0" borderId="0" xfId="2" applyNumberFormat="1" applyFont="1" applyBorder="1"/>
    <xf numFmtId="0" fontId="24" fillId="0" borderId="0" xfId="4" applyFont="1" applyFill="1" applyBorder="1" applyAlignment="1">
      <alignment horizontal="left" wrapText="1"/>
    </xf>
    <xf numFmtId="41" fontId="23" fillId="0" borderId="0" xfId="4" applyNumberFormat="1" applyFont="1" applyFill="1" applyBorder="1"/>
    <xf numFmtId="1" fontId="23" fillId="3" borderId="0" xfId="4" applyNumberFormat="1" applyFont="1" applyFill="1" applyBorder="1" applyAlignment="1">
      <alignment horizontal="center"/>
    </xf>
    <xf numFmtId="0" fontId="23" fillId="3" borderId="0" xfId="4" applyFont="1" applyFill="1" applyBorder="1" applyAlignment="1">
      <alignment horizontal="center"/>
    </xf>
    <xf numFmtId="175" fontId="23" fillId="3" borderId="0" xfId="1" applyNumberFormat="1" applyFont="1" applyFill="1" applyBorder="1"/>
    <xf numFmtId="2" fontId="23" fillId="3" borderId="0" xfId="4" applyNumberFormat="1" applyFont="1" applyFill="1" applyBorder="1" applyAlignment="1">
      <alignment horizontal="center"/>
    </xf>
    <xf numFmtId="175" fontId="23" fillId="0" borderId="0" xfId="2" applyNumberFormat="1" applyFont="1" applyFill="1" applyBorder="1"/>
    <xf numFmtId="0" fontId="23" fillId="0" borderId="0" xfId="0" applyFont="1" applyFill="1"/>
    <xf numFmtId="0" fontId="24" fillId="0" borderId="25" xfId="4" applyFont="1" applyFill="1" applyBorder="1" applyAlignment="1">
      <alignment horizontal="left" wrapText="1"/>
    </xf>
    <xf numFmtId="168" fontId="24" fillId="0" borderId="25" xfId="2" applyNumberFormat="1" applyFont="1" applyFill="1" applyBorder="1"/>
    <xf numFmtId="168" fontId="24" fillId="0" borderId="25" xfId="2" applyNumberFormat="1" applyFont="1" applyFill="1" applyBorder="1" applyAlignment="1">
      <alignment horizontal="center"/>
    </xf>
    <xf numFmtId="168" fontId="24" fillId="0" borderId="0" xfId="2" applyNumberFormat="1" applyFont="1" applyFill="1" applyBorder="1"/>
    <xf numFmtId="168" fontId="24" fillId="0" borderId="0" xfId="2" applyNumberFormat="1" applyFont="1" applyFill="1" applyBorder="1" applyAlignment="1">
      <alignment horizontal="center"/>
    </xf>
    <xf numFmtId="173" fontId="24" fillId="0" borderId="0" xfId="2" applyNumberFormat="1" applyFont="1" applyFill="1" applyBorder="1"/>
    <xf numFmtId="176" fontId="24" fillId="0" borderId="0" xfId="0" applyNumberFormat="1" applyFont="1" applyFill="1" applyBorder="1"/>
    <xf numFmtId="176" fontId="24" fillId="0" borderId="25" xfId="0" applyNumberFormat="1" applyFont="1" applyFill="1" applyBorder="1" applyAlignment="1">
      <alignment horizontal="left" wrapText="1"/>
    </xf>
    <xf numFmtId="176" fontId="24" fillId="0" borderId="25" xfId="4" applyNumberFormat="1" applyFont="1" applyFill="1" applyBorder="1"/>
    <xf numFmtId="176" fontId="24" fillId="0" borderId="25" xfId="2" applyNumberFormat="1" applyFont="1" applyFill="1" applyBorder="1"/>
    <xf numFmtId="176" fontId="24" fillId="0" borderId="0" xfId="2" applyNumberFormat="1" applyFont="1" applyFill="1" applyBorder="1"/>
    <xf numFmtId="0" fontId="24" fillId="0" borderId="0" xfId="0" applyFont="1" applyFill="1" applyBorder="1"/>
    <xf numFmtId="0" fontId="24" fillId="0" borderId="0" xfId="0" applyFont="1" applyBorder="1" applyAlignment="1">
      <alignment horizontal="left" wrapText="1"/>
    </xf>
    <xf numFmtId="41" fontId="24" fillId="0" borderId="0" xfId="4" applyNumberFormat="1" applyFont="1" applyFill="1" applyBorder="1"/>
    <xf numFmtId="173" fontId="24" fillId="0" borderId="0" xfId="2" applyNumberFormat="1" applyFont="1" applyBorder="1"/>
    <xf numFmtId="173" fontId="24" fillId="0" borderId="0" xfId="0" applyNumberFormat="1" applyFont="1" applyBorder="1"/>
    <xf numFmtId="0" fontId="24" fillId="0" borderId="0" xfId="0" applyFont="1" applyBorder="1"/>
    <xf numFmtId="0" fontId="23" fillId="0" borderId="0" xfId="0" applyFont="1" applyFill="1" applyBorder="1" applyAlignment="1"/>
    <xf numFmtId="0" fontId="24" fillId="0" borderId="0" xfId="0" applyFont="1" applyFill="1" applyAlignment="1">
      <alignment horizontal="left" wrapText="1"/>
    </xf>
    <xf numFmtId="0" fontId="23" fillId="0" borderId="0" xfId="0" applyFont="1" applyFill="1" applyAlignment="1"/>
    <xf numFmtId="0" fontId="24" fillId="0" borderId="0" xfId="4" applyFont="1" applyFill="1" applyBorder="1" applyAlignment="1">
      <alignment horizontal="center" wrapText="1" shrinkToFit="1"/>
    </xf>
    <xf numFmtId="0" fontId="23" fillId="0" borderId="0" xfId="4" applyFont="1" applyBorder="1" applyAlignment="1">
      <alignment horizontal="left" wrapText="1"/>
    </xf>
    <xf numFmtId="0" fontId="23" fillId="0" borderId="0" xfId="4" applyFont="1" applyFill="1" applyBorder="1"/>
    <xf numFmtId="0" fontId="23" fillId="0" borderId="0" xfId="4" applyFont="1" applyFill="1" applyBorder="1" applyAlignment="1">
      <alignment horizontal="center"/>
    </xf>
    <xf numFmtId="0" fontId="23" fillId="0" borderId="0" xfId="4" applyFont="1" applyBorder="1"/>
    <xf numFmtId="167" fontId="23" fillId="0" borderId="0" xfId="5" applyNumberFormat="1" applyFont="1" applyBorder="1"/>
    <xf numFmtId="0" fontId="24" fillId="0" borderId="0" xfId="4" applyFont="1" applyBorder="1" applyAlignment="1">
      <alignment horizontal="left" wrapText="1"/>
    </xf>
    <xf numFmtId="0" fontId="24" fillId="3" borderId="0" xfId="4" applyFont="1" applyFill="1" applyBorder="1" applyAlignment="1">
      <alignment horizontal="center" wrapText="1" shrinkToFit="1"/>
    </xf>
    <xf numFmtId="10" fontId="24" fillId="3" borderId="0" xfId="3" applyNumberFormat="1" applyFont="1" applyFill="1" applyBorder="1"/>
    <xf numFmtId="43" fontId="23" fillId="0" borderId="0" xfId="4" applyNumberFormat="1" applyFont="1"/>
    <xf numFmtId="0" fontId="23" fillId="3" borderId="0" xfId="4" applyFont="1" applyFill="1" applyBorder="1" applyAlignment="1">
      <alignment horizontal="left" wrapText="1"/>
    </xf>
    <xf numFmtId="0" fontId="24" fillId="0" borderId="25" xfId="4" applyFont="1" applyBorder="1" applyAlignment="1">
      <alignment horizontal="left" wrapText="1"/>
    </xf>
    <xf numFmtId="168" fontId="24" fillId="0" borderId="25" xfId="2" applyNumberFormat="1" applyFont="1" applyBorder="1" applyAlignment="1">
      <alignment horizontal="center"/>
    </xf>
    <xf numFmtId="173" fontId="24" fillId="0" borderId="25" xfId="2" applyNumberFormat="1" applyFont="1" applyBorder="1"/>
    <xf numFmtId="0" fontId="20" fillId="0" borderId="0" xfId="0" applyFont="1" applyAlignment="1">
      <alignment horizontal="left" wrapText="1"/>
    </xf>
    <xf numFmtId="0" fontId="25" fillId="0" borderId="0" xfId="0" applyFont="1" applyAlignment="1">
      <alignment horizontal="left" wrapText="1"/>
    </xf>
    <xf numFmtId="0" fontId="26" fillId="0" borderId="0" xfId="0" applyFont="1"/>
    <xf numFmtId="0" fontId="19" fillId="0" borderId="0" xfId="0" applyFont="1"/>
    <xf numFmtId="165" fontId="26" fillId="0" borderId="0" xfId="0" applyNumberFormat="1" applyFont="1"/>
    <xf numFmtId="0" fontId="24" fillId="0" borderId="0" xfId="0" applyFont="1" applyBorder="1" applyAlignment="1">
      <alignment horizontal="left"/>
    </xf>
    <xf numFmtId="165" fontId="23" fillId="0" borderId="0" xfId="0" applyNumberFormat="1" applyFont="1" applyBorder="1" applyAlignment="1">
      <alignment horizontal="center"/>
    </xf>
    <xf numFmtId="165" fontId="23" fillId="3" borderId="0" xfId="0" applyNumberFormat="1" applyFont="1" applyFill="1" applyBorder="1" applyAlignment="1">
      <alignment horizontal="center"/>
    </xf>
    <xf numFmtId="0" fontId="23" fillId="0" borderId="26" xfId="0" applyFont="1" applyFill="1" applyBorder="1"/>
    <xf numFmtId="0" fontId="23" fillId="0" borderId="24" xfId="1" applyNumberFormat="1" applyFont="1" applyFill="1" applyBorder="1" applyAlignment="1">
      <alignment horizontal="right"/>
    </xf>
    <xf numFmtId="0" fontId="23" fillId="0" borderId="19" xfId="1" applyNumberFormat="1" applyFont="1" applyFill="1" applyBorder="1" applyAlignment="1">
      <alignment horizontal="right"/>
    </xf>
    <xf numFmtId="167" fontId="23" fillId="0" borderId="26" xfId="0" applyNumberFormat="1" applyFont="1" applyBorder="1"/>
    <xf numFmtId="0" fontId="23" fillId="0" borderId="24" xfId="1" applyNumberFormat="1" applyFont="1" applyBorder="1" applyAlignment="1">
      <alignment horizontal="right"/>
    </xf>
    <xf numFmtId="0" fontId="23" fillId="0" borderId="19" xfId="1" applyNumberFormat="1" applyFont="1" applyBorder="1" applyAlignment="1">
      <alignment horizontal="right"/>
    </xf>
    <xf numFmtId="0" fontId="23" fillId="0" borderId="24" xfId="1" applyNumberFormat="1" applyFont="1" applyFill="1" applyBorder="1"/>
    <xf numFmtId="0" fontId="23" fillId="0" borderId="19" xfId="1" applyNumberFormat="1" applyFont="1" applyFill="1" applyBorder="1"/>
    <xf numFmtId="9" fontId="23" fillId="0" borderId="24" xfId="3" applyFont="1" applyFill="1" applyBorder="1"/>
    <xf numFmtId="167" fontId="23" fillId="0" borderId="26" xfId="1" applyNumberFormat="1" applyFont="1" applyBorder="1"/>
    <xf numFmtId="167" fontId="23" fillId="0" borderId="24" xfId="1" applyNumberFormat="1" applyFont="1" applyBorder="1"/>
    <xf numFmtId="167" fontId="26" fillId="0" borderId="0" xfId="1" applyNumberFormat="1" applyFont="1"/>
    <xf numFmtId="167" fontId="23" fillId="0" borderId="20" xfId="0" applyNumberFormat="1" applyFont="1" applyBorder="1"/>
    <xf numFmtId="0" fontId="23" fillId="0" borderId="21" xfId="1" applyNumberFormat="1" applyFont="1" applyFill="1" applyBorder="1"/>
    <xf numFmtId="0" fontId="23" fillId="0" borderId="21" xfId="1" applyNumberFormat="1" applyFont="1" applyBorder="1"/>
    <xf numFmtId="0" fontId="23" fillId="0" borderId="22" xfId="1" applyNumberFormat="1" applyFont="1" applyBorder="1"/>
    <xf numFmtId="167" fontId="23" fillId="0" borderId="0" xfId="1" applyNumberFormat="1" applyFont="1" applyFill="1" applyBorder="1"/>
    <xf numFmtId="167" fontId="23" fillId="3" borderId="0" xfId="1" applyNumberFormat="1" applyFont="1" applyFill="1" applyBorder="1"/>
    <xf numFmtId="167" fontId="23" fillId="2" borderId="0" xfId="1" applyNumberFormat="1" applyFont="1" applyFill="1" applyBorder="1"/>
    <xf numFmtId="0" fontId="24" fillId="0" borderId="0" xfId="1" applyNumberFormat="1" applyFont="1" applyFill="1" applyBorder="1" applyAlignment="1">
      <alignment horizontal="left"/>
    </xf>
    <xf numFmtId="0" fontId="26" fillId="0" borderId="0" xfId="0" applyFont="1" applyBorder="1"/>
    <xf numFmtId="0" fontId="23" fillId="0" borderId="24" xfId="0" applyFont="1" applyFill="1" applyBorder="1"/>
    <xf numFmtId="0" fontId="6" fillId="11" borderId="27" xfId="0" applyFont="1" applyFill="1" applyBorder="1" applyAlignment="1">
      <alignment horizontal="center"/>
    </xf>
    <xf numFmtId="0" fontId="6" fillId="11" borderId="28" xfId="1" applyNumberFormat="1" applyFont="1" applyFill="1" applyBorder="1" applyAlignment="1">
      <alignment horizontal="center" vertical="center" wrapText="1"/>
    </xf>
    <xf numFmtId="0" fontId="6" fillId="11" borderId="29" xfId="1" applyNumberFormat="1" applyFont="1" applyFill="1" applyBorder="1" applyAlignment="1">
      <alignment horizontal="center" vertical="center" wrapText="1"/>
    </xf>
    <xf numFmtId="9" fontId="23" fillId="0" borderId="19" xfId="3" applyFont="1" applyFill="1" applyBorder="1"/>
    <xf numFmtId="167" fontId="23" fillId="0" borderId="19" xfId="1" applyNumberFormat="1" applyFont="1" applyBorder="1"/>
    <xf numFmtId="174" fontId="23" fillId="3" borderId="24" xfId="2" applyNumberFormat="1" applyFont="1" applyFill="1" applyBorder="1"/>
    <xf numFmtId="174" fontId="24" fillId="3" borderId="24" xfId="2" applyNumberFormat="1" applyFont="1" applyFill="1" applyBorder="1"/>
    <xf numFmtId="165" fontId="24" fillId="3" borderId="24" xfId="2" applyNumberFormat="1" applyFont="1" applyFill="1" applyBorder="1"/>
    <xf numFmtId="165" fontId="23" fillId="3" borderId="24" xfId="3" applyNumberFormat="1" applyFont="1" applyFill="1" applyBorder="1"/>
    <xf numFmtId="165" fontId="23" fillId="0" borderId="24" xfId="3" applyNumberFormat="1" applyFont="1" applyFill="1" applyBorder="1"/>
    <xf numFmtId="165" fontId="23" fillId="0" borderId="24" xfId="1" applyNumberFormat="1" applyFont="1" applyFill="1" applyBorder="1"/>
    <xf numFmtId="0" fontId="26" fillId="0" borderId="24" xfId="0" applyFont="1" applyBorder="1"/>
    <xf numFmtId="176" fontId="23" fillId="3" borderId="24" xfId="2" applyNumberFormat="1" applyFont="1" applyFill="1" applyBorder="1"/>
    <xf numFmtId="176" fontId="24" fillId="3" borderId="24" xfId="2" applyNumberFormat="1" applyFont="1" applyFill="1" applyBorder="1" applyAlignment="1">
      <alignment horizontal="right"/>
    </xf>
    <xf numFmtId="0" fontId="24" fillId="0" borderId="26" xfId="0" applyFont="1" applyBorder="1" applyAlignment="1">
      <alignment horizontal="left"/>
    </xf>
    <xf numFmtId="0" fontId="23" fillId="0" borderId="19" xfId="0" applyFont="1" applyFill="1" applyBorder="1"/>
    <xf numFmtId="167" fontId="23" fillId="3" borderId="26" xfId="1" applyNumberFormat="1" applyFont="1" applyFill="1" applyBorder="1" applyAlignment="1">
      <alignment horizontal="left"/>
    </xf>
    <xf numFmtId="174" fontId="23" fillId="3" borderId="19" xfId="2" applyNumberFormat="1" applyFont="1" applyFill="1" applyBorder="1"/>
    <xf numFmtId="167" fontId="23" fillId="3" borderId="26" xfId="1" applyNumberFormat="1" applyFont="1" applyFill="1" applyBorder="1" applyAlignment="1">
      <alignment horizontal="left" wrapText="1"/>
    </xf>
    <xf numFmtId="0" fontId="24" fillId="0" borderId="26" xfId="0" applyFont="1" applyFill="1" applyBorder="1" applyAlignment="1">
      <alignment horizontal="left"/>
    </xf>
    <xf numFmtId="174" fontId="24" fillId="3" borderId="19" xfId="2" applyNumberFormat="1" applyFont="1" applyFill="1" applyBorder="1"/>
    <xf numFmtId="165" fontId="24" fillId="3" borderId="19" xfId="2" applyNumberFormat="1" applyFont="1" applyFill="1" applyBorder="1"/>
    <xf numFmtId="0" fontId="26" fillId="0" borderId="19" xfId="0" applyFont="1" applyBorder="1"/>
    <xf numFmtId="176" fontId="23" fillId="3" borderId="19" xfId="2" applyNumberFormat="1" applyFont="1" applyFill="1" applyBorder="1"/>
    <xf numFmtId="165" fontId="24" fillId="3" borderId="26" xfId="2" applyNumberFormat="1" applyFont="1" applyFill="1" applyBorder="1" applyAlignment="1">
      <alignment horizontal="left"/>
    </xf>
    <xf numFmtId="176" fontId="24" fillId="3" borderId="19" xfId="2" applyNumberFormat="1" applyFont="1" applyFill="1" applyBorder="1" applyAlignment="1">
      <alignment horizontal="right"/>
    </xf>
    <xf numFmtId="168" fontId="24" fillId="0" borderId="20" xfId="2" applyNumberFormat="1" applyFont="1" applyBorder="1" applyAlignment="1">
      <alignment horizontal="left"/>
    </xf>
    <xf numFmtId="176" fontId="24" fillId="3" borderId="21" xfId="2" applyNumberFormat="1" applyFont="1" applyFill="1" applyBorder="1"/>
    <xf numFmtId="176" fontId="24" fillId="3" borderId="22" xfId="2" applyNumberFormat="1" applyFont="1" applyFill="1" applyBorder="1"/>
    <xf numFmtId="165" fontId="23" fillId="3" borderId="26" xfId="2" applyNumberFormat="1" applyFont="1" applyFill="1" applyBorder="1" applyAlignment="1">
      <alignment horizontal="left" indent="1"/>
    </xf>
    <xf numFmtId="174" fontId="24" fillId="3" borderId="24" xfId="0" applyNumberFormat="1" applyFont="1" applyFill="1" applyBorder="1" applyAlignment="1">
      <alignment horizontal="right"/>
    </xf>
    <xf numFmtId="0" fontId="6" fillId="11" borderId="28" xfId="0" applyNumberFormat="1" applyFont="1" applyFill="1" applyBorder="1" applyAlignment="1">
      <alignment horizontal="center"/>
    </xf>
    <xf numFmtId="0" fontId="6" fillId="11" borderId="29" xfId="0" applyNumberFormat="1" applyFont="1" applyFill="1" applyBorder="1" applyAlignment="1">
      <alignment horizontal="center"/>
    </xf>
    <xf numFmtId="0" fontId="24" fillId="3" borderId="26" xfId="0" applyFont="1" applyFill="1" applyBorder="1" applyAlignment="1">
      <alignment horizontal="left"/>
    </xf>
    <xf numFmtId="174" fontId="24" fillId="3" borderId="19" xfId="0" applyNumberFormat="1" applyFont="1" applyFill="1" applyBorder="1" applyAlignment="1">
      <alignment horizontal="right"/>
    </xf>
    <xf numFmtId="168" fontId="24" fillId="0" borderId="20" xfId="2" applyNumberFormat="1" applyFont="1" applyBorder="1" applyAlignment="1">
      <alignment horizontal="left" vertical="center"/>
    </xf>
    <xf numFmtId="174" fontId="24" fillId="3" borderId="21" xfId="2" applyNumberFormat="1" applyFont="1" applyFill="1" applyBorder="1"/>
    <xf numFmtId="174" fontId="24" fillId="2" borderId="21" xfId="2" applyNumberFormat="1" applyFont="1" applyFill="1" applyBorder="1"/>
    <xf numFmtId="174" fontId="24" fillId="2" borderId="22" xfId="2" applyNumberFormat="1" applyFont="1" applyFill="1" applyBorder="1"/>
    <xf numFmtId="0" fontId="19" fillId="0" borderId="24" xfId="0" applyFont="1" applyFill="1" applyBorder="1"/>
    <xf numFmtId="2" fontId="19" fillId="0" borderId="24" xfId="0" applyNumberFormat="1" applyFont="1" applyBorder="1"/>
    <xf numFmtId="0" fontId="26" fillId="0" borderId="24" xfId="0" applyFont="1" applyFill="1" applyBorder="1" applyAlignment="1">
      <alignment horizontal="left" indent="2"/>
    </xf>
    <xf numFmtId="2" fontId="26" fillId="9" borderId="24" xfId="0" applyNumberFormat="1" applyFont="1" applyFill="1" applyBorder="1" applyProtection="1">
      <protection locked="0"/>
    </xf>
    <xf numFmtId="0" fontId="19" fillId="0" borderId="12" xfId="0" applyFont="1" applyFill="1" applyBorder="1" applyAlignment="1">
      <alignment horizontal="center"/>
    </xf>
    <xf numFmtId="2" fontId="19" fillId="0" borderId="12" xfId="0" applyNumberFormat="1" applyFont="1" applyFill="1" applyBorder="1" applyAlignment="1">
      <alignment horizontal="center"/>
    </xf>
    <xf numFmtId="0" fontId="26" fillId="0" borderId="24" xfId="0" applyFont="1" applyFill="1" applyBorder="1"/>
    <xf numFmtId="2" fontId="26" fillId="0" borderId="24" xfId="0" applyNumberFormat="1" applyFont="1" applyFill="1" applyBorder="1"/>
    <xf numFmtId="1" fontId="26" fillId="0" borderId="24" xfId="4" applyNumberFormat="1" applyFont="1" applyFill="1" applyBorder="1"/>
    <xf numFmtId="2" fontId="26" fillId="9" borderId="24" xfId="4" applyNumberFormat="1" applyFont="1" applyFill="1" applyBorder="1" applyProtection="1">
      <protection locked="0"/>
    </xf>
    <xf numFmtId="164" fontId="26" fillId="9" borderId="24" xfId="9" applyFont="1" applyFill="1" applyBorder="1" applyProtection="1">
      <protection locked="0"/>
    </xf>
    <xf numFmtId="164" fontId="26" fillId="9" borderId="23" xfId="9" applyFont="1" applyFill="1" applyBorder="1" applyProtection="1">
      <protection locked="0"/>
    </xf>
    <xf numFmtId="2" fontId="26" fillId="0" borderId="0" xfId="0" applyNumberFormat="1" applyFont="1"/>
    <xf numFmtId="0" fontId="26" fillId="0" borderId="0" xfId="0" applyFont="1" applyAlignment="1">
      <alignment horizontal="left"/>
    </xf>
    <xf numFmtId="2" fontId="26" fillId="0" borderId="0" xfId="0" applyNumberFormat="1" applyFont="1" applyAlignment="1">
      <alignment horizontal="left"/>
    </xf>
    <xf numFmtId="167" fontId="5" fillId="8" borderId="13" xfId="1" applyNumberFormat="1" applyFont="1" applyFill="1" applyBorder="1" applyAlignment="1">
      <alignment horizontal="center"/>
    </xf>
    <xf numFmtId="167" fontId="5" fillId="8" borderId="14" xfId="1" applyNumberFormat="1" applyFont="1" applyFill="1" applyBorder="1" applyAlignment="1">
      <alignment horizontal="center"/>
    </xf>
    <xf numFmtId="176" fontId="4" fillId="0" borderId="7" xfId="2" applyNumberFormat="1" applyFont="1" applyFill="1" applyBorder="1" applyAlignment="1">
      <alignment horizontal="left"/>
    </xf>
    <xf numFmtId="176" fontId="4" fillId="0" borderId="8" xfId="2" applyNumberFormat="1" applyFont="1" applyFill="1" applyBorder="1" applyAlignment="1">
      <alignment horizontal="left"/>
    </xf>
    <xf numFmtId="167" fontId="6" fillId="11" borderId="13" xfId="1" applyNumberFormat="1" applyFont="1" applyFill="1" applyBorder="1" applyAlignment="1">
      <alignment horizontal="left"/>
    </xf>
    <xf numFmtId="167" fontId="6" fillId="11" borderId="14" xfId="1" applyNumberFormat="1" applyFont="1" applyFill="1" applyBorder="1" applyAlignment="1">
      <alignment horizontal="left"/>
    </xf>
    <xf numFmtId="167" fontId="6" fillId="11" borderId="15" xfId="1" applyNumberFormat="1" applyFont="1" applyFill="1" applyBorder="1" applyAlignment="1">
      <alignment horizontal="left"/>
    </xf>
    <xf numFmtId="0" fontId="6" fillId="7" borderId="0" xfId="4" applyFont="1" applyFill="1" applyBorder="1" applyAlignment="1">
      <alignment horizontal="center" wrapText="1" shrinkToFit="1"/>
    </xf>
    <xf numFmtId="0" fontId="10" fillId="8" borderId="16" xfId="0" applyFont="1" applyFill="1" applyBorder="1" applyAlignment="1">
      <alignment horizontal="center"/>
    </xf>
    <xf numFmtId="169" fontId="4" fillId="6" borderId="22" xfId="1" applyNumberFormat="1" applyFont="1" applyFill="1" applyBorder="1" applyAlignment="1" applyProtection="1">
      <alignment horizontal="right"/>
      <protection locked="0"/>
    </xf>
    <xf numFmtId="167" fontId="5" fillId="8" borderId="2" xfId="1" applyNumberFormat="1" applyFont="1" applyFill="1" applyBorder="1" applyAlignment="1">
      <alignment horizontal="center"/>
    </xf>
    <xf numFmtId="0" fontId="5" fillId="0" borderId="27" xfId="0" applyFont="1" applyBorder="1" applyAlignment="1">
      <alignment horizontal="right"/>
    </xf>
    <xf numFmtId="0" fontId="4" fillId="6" borderId="29" xfId="0" applyFont="1" applyFill="1" applyBorder="1" applyAlignment="1" applyProtection="1">
      <alignment horizontal="right"/>
      <protection locked="0"/>
    </xf>
    <xf numFmtId="0" fontId="5" fillId="0" borderId="26" xfId="0" applyFont="1" applyBorder="1" applyAlignment="1">
      <alignment horizontal="right"/>
    </xf>
    <xf numFmtId="0" fontId="4" fillId="6" borderId="19" xfId="0" applyFont="1" applyFill="1" applyBorder="1" applyAlignment="1" applyProtection="1">
      <alignment horizontal="right"/>
      <protection locked="0"/>
    </xf>
    <xf numFmtId="167" fontId="4" fillId="6" borderId="19" xfId="1" applyNumberFormat="1" applyFont="1" applyFill="1" applyBorder="1" applyAlignment="1" applyProtection="1">
      <alignment horizontal="right"/>
      <protection locked="0"/>
    </xf>
    <xf numFmtId="167" fontId="5" fillId="0" borderId="26" xfId="0" applyNumberFormat="1" applyFont="1" applyFill="1" applyBorder="1" applyAlignment="1">
      <alignment horizontal="right"/>
    </xf>
    <xf numFmtId="171" fontId="4" fillId="6" borderId="19" xfId="3" applyNumberFormat="1" applyFont="1" applyFill="1" applyBorder="1" applyAlignment="1" applyProtection="1">
      <alignment horizontal="right"/>
      <protection locked="0"/>
    </xf>
    <xf numFmtId="10" fontId="4" fillId="6" borderId="19" xfId="3" applyNumberFormat="1" applyFont="1" applyFill="1" applyBorder="1" applyAlignment="1" applyProtection="1">
      <alignment horizontal="right"/>
      <protection locked="0"/>
    </xf>
    <xf numFmtId="0" fontId="5" fillId="0" borderId="26" xfId="0" applyFont="1" applyFill="1" applyBorder="1" applyAlignment="1">
      <alignment horizontal="right"/>
    </xf>
    <xf numFmtId="3" fontId="4" fillId="6" borderId="19" xfId="0" applyNumberFormat="1" applyFont="1" applyFill="1" applyBorder="1" applyAlignment="1" applyProtection="1">
      <alignment horizontal="right"/>
      <protection locked="0"/>
    </xf>
    <xf numFmtId="39" fontId="4" fillId="6" borderId="19" xfId="1" applyNumberFormat="1" applyFont="1" applyFill="1" applyBorder="1" applyAlignment="1" applyProtection="1">
      <alignment horizontal="right"/>
      <protection locked="0"/>
    </xf>
    <xf numFmtId="167" fontId="4" fillId="3" borderId="19" xfId="1" applyNumberFormat="1" applyFont="1" applyFill="1" applyBorder="1" applyAlignment="1">
      <alignment horizontal="right"/>
    </xf>
    <xf numFmtId="41" fontId="4" fillId="3" borderId="19" xfId="0" applyNumberFormat="1" applyFont="1" applyFill="1" applyBorder="1" applyAlignment="1" applyProtection="1">
      <alignment horizontal="right"/>
      <protection locked="0"/>
    </xf>
    <xf numFmtId="41" fontId="4" fillId="6" borderId="19" xfId="0" applyNumberFormat="1" applyFont="1" applyFill="1" applyBorder="1" applyAlignment="1" applyProtection="1">
      <alignment horizontal="right"/>
      <protection locked="0"/>
    </xf>
    <xf numFmtId="167" fontId="5" fillId="0" borderId="20" xfId="1" applyNumberFormat="1" applyFont="1" applyFill="1" applyBorder="1" applyAlignment="1">
      <alignment horizontal="right"/>
    </xf>
    <xf numFmtId="167" fontId="4" fillId="6" borderId="22" xfId="1" applyNumberFormat="1" applyFont="1" applyFill="1" applyBorder="1" applyAlignment="1" applyProtection="1">
      <alignment horizontal="right"/>
      <protection locked="0"/>
    </xf>
    <xf numFmtId="167" fontId="5" fillId="0" borderId="27" xfId="1" applyNumberFormat="1" applyFont="1" applyFill="1" applyBorder="1" applyAlignment="1">
      <alignment horizontal="right"/>
    </xf>
    <xf numFmtId="0" fontId="4" fillId="6" borderId="29" xfId="1" applyNumberFormat="1" applyFont="1" applyFill="1" applyBorder="1" applyAlignment="1" applyProtection="1">
      <alignment horizontal="right"/>
      <protection locked="0"/>
    </xf>
    <xf numFmtId="0" fontId="5" fillId="0" borderId="27" xfId="0" applyFont="1" applyFill="1" applyBorder="1" applyAlignment="1">
      <alignment horizontal="right"/>
    </xf>
    <xf numFmtId="174" fontId="7" fillId="6" borderId="29" xfId="2" applyNumberFormat="1" applyFont="1" applyFill="1" applyBorder="1" applyAlignment="1" applyProtection="1">
      <alignment horizontal="right"/>
      <protection locked="0"/>
    </xf>
    <xf numFmtId="166" fontId="4" fillId="6" borderId="19" xfId="2" applyNumberFormat="1" applyFont="1" applyFill="1" applyBorder="1" applyAlignment="1" applyProtection="1">
      <alignment horizontal="right"/>
      <protection locked="0"/>
    </xf>
    <xf numFmtId="174" fontId="7" fillId="6" borderId="19" xfId="2" applyNumberFormat="1" applyFont="1" applyFill="1" applyBorder="1" applyAlignment="1" applyProtection="1">
      <alignment horizontal="right"/>
      <protection locked="0"/>
    </xf>
    <xf numFmtId="0" fontId="7" fillId="6" borderId="19" xfId="2" applyNumberFormat="1" applyFont="1" applyFill="1" applyBorder="1" applyAlignment="1" applyProtection="1">
      <alignment horizontal="right"/>
      <protection locked="0"/>
    </xf>
    <xf numFmtId="174" fontId="7" fillId="3" borderId="19" xfId="2" applyNumberFormat="1" applyFont="1" applyFill="1" applyBorder="1" applyAlignment="1">
      <alignment horizontal="right"/>
    </xf>
    <xf numFmtId="9" fontId="7" fillId="6" borderId="19" xfId="3" applyFont="1" applyFill="1" applyBorder="1" applyAlignment="1" applyProtection="1">
      <alignment horizontal="right"/>
      <protection locked="0"/>
    </xf>
    <xf numFmtId="175" fontId="7" fillId="6" borderId="19" xfId="2" applyNumberFormat="1" applyFont="1" applyFill="1" applyBorder="1" applyAlignment="1" applyProtection="1">
      <alignment horizontal="right"/>
      <protection locked="0"/>
    </xf>
    <xf numFmtId="9" fontId="4" fillId="6" borderId="19" xfId="3" applyFont="1" applyFill="1" applyBorder="1" applyAlignment="1" applyProtection="1">
      <alignment horizontal="right"/>
      <protection locked="0"/>
    </xf>
    <xf numFmtId="167" fontId="5" fillId="0" borderId="20" xfId="1" applyNumberFormat="1" applyFont="1" applyFill="1" applyBorder="1" applyAlignment="1">
      <alignment horizontal="right" wrapText="1"/>
    </xf>
    <xf numFmtId="175" fontId="7" fillId="6" borderId="22" xfId="2" applyNumberFormat="1" applyFont="1" applyFill="1" applyBorder="1" applyAlignment="1" applyProtection="1">
      <alignment horizontal="right"/>
      <protection locked="0"/>
    </xf>
    <xf numFmtId="41" fontId="5" fillId="3" borderId="27" xfId="4" applyNumberFormat="1" applyFont="1" applyFill="1" applyBorder="1" applyAlignment="1">
      <alignment horizontal="right"/>
    </xf>
    <xf numFmtId="41" fontId="5" fillId="3" borderId="26" xfId="4" applyNumberFormat="1" applyFont="1" applyFill="1" applyBorder="1" applyAlignment="1">
      <alignment horizontal="right"/>
    </xf>
    <xf numFmtId="41" fontId="5" fillId="3" borderId="20" xfId="4" applyNumberFormat="1" applyFont="1" applyFill="1" applyBorder="1" applyAlignment="1">
      <alignment horizontal="right"/>
    </xf>
    <xf numFmtId="174" fontId="7" fillId="6" borderId="22" xfId="2" applyNumberFormat="1" applyFont="1" applyFill="1" applyBorder="1" applyAlignment="1" applyProtection="1">
      <alignment horizontal="right"/>
      <protection locked="0"/>
    </xf>
    <xf numFmtId="9" fontId="4" fillId="6" borderId="29" xfId="3" applyFont="1" applyFill="1" applyBorder="1" applyAlignment="1" applyProtection="1">
      <alignment horizontal="right"/>
      <protection locked="0"/>
    </xf>
    <xf numFmtId="0" fontId="5" fillId="0" borderId="20" xfId="0" applyFont="1" applyFill="1" applyBorder="1" applyAlignment="1">
      <alignment horizontal="right"/>
    </xf>
    <xf numFmtId="9" fontId="4" fillId="6" borderId="22" xfId="3" applyFont="1" applyFill="1" applyBorder="1" applyAlignment="1" applyProtection="1">
      <alignment horizontal="right"/>
      <protection locked="0"/>
    </xf>
    <xf numFmtId="1" fontId="4" fillId="6" borderId="29" xfId="3" applyNumberFormat="1" applyFont="1" applyFill="1" applyBorder="1" applyAlignment="1" applyProtection="1">
      <alignment horizontal="right"/>
      <protection locked="0"/>
    </xf>
    <xf numFmtId="176" fontId="7" fillId="3" borderId="22" xfId="2" applyNumberFormat="1" applyFont="1" applyFill="1" applyBorder="1"/>
    <xf numFmtId="167" fontId="5" fillId="8" borderId="15" xfId="1" applyNumberFormat="1" applyFont="1" applyFill="1" applyBorder="1" applyAlignment="1">
      <alignment horizontal="center"/>
    </xf>
    <xf numFmtId="167" fontId="5" fillId="8" borderId="16" xfId="1" applyNumberFormat="1" applyFont="1" applyFill="1" applyBorder="1" applyAlignment="1">
      <alignment horizontal="center"/>
    </xf>
  </cellXfs>
  <cellStyles count="97">
    <cellStyle name="Comma" xfId="1" builtinId="3"/>
    <cellStyle name="Comma [0] 2" xfId="38" xr:uid="{00000000-0005-0000-0000-000001000000}"/>
    <cellStyle name="Comma [0] 2 2" xfId="39" xr:uid="{00000000-0005-0000-0000-000002000000}"/>
    <cellStyle name="Comma [0] 3" xfId="40" xr:uid="{00000000-0005-0000-0000-000003000000}"/>
    <cellStyle name="Comma [0] 4" xfId="41" xr:uid="{00000000-0005-0000-0000-000004000000}"/>
    <cellStyle name="Comma [0] 4 2" xfId="42" xr:uid="{00000000-0005-0000-0000-000005000000}"/>
    <cellStyle name="Comma [0] 5" xfId="43" xr:uid="{00000000-0005-0000-0000-000006000000}"/>
    <cellStyle name="Comma 10" xfId="36" xr:uid="{00000000-0005-0000-0000-000007000000}"/>
    <cellStyle name="Comma 10 2" xfId="44" xr:uid="{00000000-0005-0000-0000-000008000000}"/>
    <cellStyle name="Comma 11" xfId="45" xr:uid="{00000000-0005-0000-0000-000009000000}"/>
    <cellStyle name="Comma 11 2" xfId="46" xr:uid="{00000000-0005-0000-0000-00000A000000}"/>
    <cellStyle name="Comma 11 2 2" xfId="47" xr:uid="{00000000-0005-0000-0000-00000B000000}"/>
    <cellStyle name="Comma 12" xfId="48" xr:uid="{00000000-0005-0000-0000-00000C000000}"/>
    <cellStyle name="Comma 12 2" xfId="49" xr:uid="{00000000-0005-0000-0000-00000D000000}"/>
    <cellStyle name="Comma 13" xfId="50" xr:uid="{00000000-0005-0000-0000-00000E000000}"/>
    <cellStyle name="Comma 14" xfId="51" xr:uid="{00000000-0005-0000-0000-00000F000000}"/>
    <cellStyle name="Comma 14 2" xfId="52" xr:uid="{00000000-0005-0000-0000-000010000000}"/>
    <cellStyle name="Comma 14 3" xfId="53" xr:uid="{00000000-0005-0000-0000-000011000000}"/>
    <cellStyle name="Comma 15" xfId="54" xr:uid="{00000000-0005-0000-0000-000012000000}"/>
    <cellStyle name="Comma 15 2" xfId="55" xr:uid="{00000000-0005-0000-0000-000013000000}"/>
    <cellStyle name="Comma 16" xfId="56" xr:uid="{00000000-0005-0000-0000-000014000000}"/>
    <cellStyle name="Comma 16 2" xfId="57" xr:uid="{00000000-0005-0000-0000-000015000000}"/>
    <cellStyle name="Comma 17" xfId="58" xr:uid="{00000000-0005-0000-0000-000016000000}"/>
    <cellStyle name="Comma 18" xfId="37" xr:uid="{00000000-0005-0000-0000-000017000000}"/>
    <cellStyle name="Comma 19" xfId="59" xr:uid="{00000000-0005-0000-0000-000018000000}"/>
    <cellStyle name="Comma 2" xfId="5" xr:uid="{00000000-0005-0000-0000-000019000000}"/>
    <cellStyle name="Comma 2 2" xfId="18" xr:uid="{00000000-0005-0000-0000-00001A000000}"/>
    <cellStyle name="Comma 2 2 2" xfId="17" xr:uid="{00000000-0005-0000-0000-00001B000000}"/>
    <cellStyle name="Comma 2 2 2 2" xfId="60" xr:uid="{00000000-0005-0000-0000-00001C000000}"/>
    <cellStyle name="Comma 3" xfId="8" xr:uid="{00000000-0005-0000-0000-00001D000000}"/>
    <cellStyle name="Comma 3 2" xfId="19" xr:uid="{00000000-0005-0000-0000-00001E000000}"/>
    <cellStyle name="Comma 3 2 2" xfId="61" xr:uid="{00000000-0005-0000-0000-00001F000000}"/>
    <cellStyle name="Comma 3 3" xfId="20" xr:uid="{00000000-0005-0000-0000-000020000000}"/>
    <cellStyle name="Comma 3 4" xfId="21" xr:uid="{00000000-0005-0000-0000-000021000000}"/>
    <cellStyle name="Comma 3 4 2" xfId="62" xr:uid="{00000000-0005-0000-0000-000022000000}"/>
    <cellStyle name="Comma 3 5" xfId="63" xr:uid="{00000000-0005-0000-0000-000023000000}"/>
    <cellStyle name="Comma 3 5 2" xfId="64" xr:uid="{00000000-0005-0000-0000-000024000000}"/>
    <cellStyle name="Comma 4" xfId="9" xr:uid="{00000000-0005-0000-0000-000025000000}"/>
    <cellStyle name="Comma 4 2" xfId="22" xr:uid="{00000000-0005-0000-0000-000026000000}"/>
    <cellStyle name="Comma 4 3" xfId="65" xr:uid="{00000000-0005-0000-0000-000027000000}"/>
    <cellStyle name="Comma 5" xfId="23" xr:uid="{00000000-0005-0000-0000-000028000000}"/>
    <cellStyle name="Comma 5 2" xfId="24" xr:uid="{00000000-0005-0000-0000-000029000000}"/>
    <cellStyle name="Comma 5 3" xfId="66" xr:uid="{00000000-0005-0000-0000-00002A000000}"/>
    <cellStyle name="Comma 6" xfId="25" xr:uid="{00000000-0005-0000-0000-00002B000000}"/>
    <cellStyle name="Comma 6 2" xfId="26" xr:uid="{00000000-0005-0000-0000-00002C000000}"/>
    <cellStyle name="Comma 6 2 2" xfId="67" xr:uid="{00000000-0005-0000-0000-00002D000000}"/>
    <cellStyle name="Comma 6 3" xfId="68" xr:uid="{00000000-0005-0000-0000-00002E000000}"/>
    <cellStyle name="Comma 7" xfId="27" xr:uid="{00000000-0005-0000-0000-00002F000000}"/>
    <cellStyle name="Comma 7 2" xfId="69" xr:uid="{00000000-0005-0000-0000-000030000000}"/>
    <cellStyle name="Comma 7 2 2" xfId="70" xr:uid="{00000000-0005-0000-0000-000031000000}"/>
    <cellStyle name="Comma 7 3" xfId="71" xr:uid="{00000000-0005-0000-0000-000032000000}"/>
    <cellStyle name="Comma 7 4" xfId="72" xr:uid="{00000000-0005-0000-0000-000033000000}"/>
    <cellStyle name="Comma 8" xfId="73" xr:uid="{00000000-0005-0000-0000-000034000000}"/>
    <cellStyle name="Comma 8 2" xfId="74" xr:uid="{00000000-0005-0000-0000-000035000000}"/>
    <cellStyle name="Comma 9" xfId="75" xr:uid="{00000000-0005-0000-0000-000036000000}"/>
    <cellStyle name="Comma 9 2" xfId="76" xr:uid="{00000000-0005-0000-0000-000037000000}"/>
    <cellStyle name="Comma 9 3" xfId="77" xr:uid="{00000000-0005-0000-0000-000038000000}"/>
    <cellStyle name="Comma 9 4" xfId="78" xr:uid="{00000000-0005-0000-0000-000039000000}"/>
    <cellStyle name="Currency" xfId="2" builtinId="4"/>
    <cellStyle name="Currency 2" xfId="6" xr:uid="{00000000-0005-0000-0000-00003B000000}"/>
    <cellStyle name="Euro" xfId="79" xr:uid="{00000000-0005-0000-0000-00003C000000}"/>
    <cellStyle name="Followed Hyperlink" xfId="14" builtinId="9" hidden="1"/>
    <cellStyle name="Hyperlink" xfId="13" builtinId="8" hidden="1"/>
    <cellStyle name="Normal" xfId="0" builtinId="0"/>
    <cellStyle name="Normal 10 2" xfId="35" xr:uid="{00000000-0005-0000-0000-000040000000}"/>
    <cellStyle name="Normal 2" xfId="4" xr:uid="{00000000-0005-0000-0000-000041000000}"/>
    <cellStyle name="Normal 2 2" xfId="10" xr:uid="{00000000-0005-0000-0000-000042000000}"/>
    <cellStyle name="Normal 2 3" xfId="11" xr:uid="{00000000-0005-0000-0000-000043000000}"/>
    <cellStyle name="Normal 2 3 2" xfId="80" xr:uid="{00000000-0005-0000-0000-000044000000}"/>
    <cellStyle name="Normal 2 4" xfId="15" xr:uid="{00000000-0005-0000-0000-000045000000}"/>
    <cellStyle name="Normal 2 5" xfId="81" xr:uid="{00000000-0005-0000-0000-000046000000}"/>
    <cellStyle name="Normal 2_Revised Priced BoQs for construction of Isingiro Town Water Supply" xfId="82" xr:uid="{00000000-0005-0000-0000-000047000000}"/>
    <cellStyle name="Normal 3" xfId="12" xr:uid="{00000000-0005-0000-0000-000048000000}"/>
    <cellStyle name="Normal 3 2" xfId="16" xr:uid="{00000000-0005-0000-0000-000049000000}"/>
    <cellStyle name="Normal 3 3" xfId="83" xr:uid="{00000000-0005-0000-0000-00004A000000}"/>
    <cellStyle name="Normal 3_Drilling - Engineer's Estimate" xfId="84" xr:uid="{00000000-0005-0000-0000-00004B000000}"/>
    <cellStyle name="Normal 4" xfId="28" xr:uid="{00000000-0005-0000-0000-00004C000000}"/>
    <cellStyle name="Normal 4 2" xfId="29" xr:uid="{00000000-0005-0000-0000-00004D000000}"/>
    <cellStyle name="Normal 4 3" xfId="85" xr:uid="{00000000-0005-0000-0000-00004E000000}"/>
    <cellStyle name="Normal 5" xfId="30" xr:uid="{00000000-0005-0000-0000-00004F000000}"/>
    <cellStyle name="Normal 6" xfId="31" xr:uid="{00000000-0005-0000-0000-000050000000}"/>
    <cellStyle name="Normal 6 2" xfId="32" xr:uid="{00000000-0005-0000-0000-000051000000}"/>
    <cellStyle name="Normal 6 3" xfId="86" xr:uid="{00000000-0005-0000-0000-000052000000}"/>
    <cellStyle name="Normal 7" xfId="33" xr:uid="{00000000-0005-0000-0000-000053000000}"/>
    <cellStyle name="Normal 7 2" xfId="34" xr:uid="{00000000-0005-0000-0000-000054000000}"/>
    <cellStyle name="Normal 7 3" xfId="87" xr:uid="{00000000-0005-0000-0000-000055000000}"/>
    <cellStyle name="Normal 7 3 2" xfId="88" xr:uid="{00000000-0005-0000-0000-000056000000}"/>
    <cellStyle name="Normal 7_Revised Priced BoQs for construction of Isingiro Town Water Supply" xfId="89" xr:uid="{00000000-0005-0000-0000-000057000000}"/>
    <cellStyle name="Normal 8" xfId="90" xr:uid="{00000000-0005-0000-0000-000058000000}"/>
    <cellStyle name="Normal 9" xfId="91" xr:uid="{00000000-0005-0000-0000-000059000000}"/>
    <cellStyle name="Normal 9 2" xfId="92" xr:uid="{00000000-0005-0000-0000-00005A000000}"/>
    <cellStyle name="Normal 9 3" xfId="93" xr:uid="{00000000-0005-0000-0000-00005B000000}"/>
    <cellStyle name="Percent" xfId="3" builtinId="5"/>
    <cellStyle name="Percent 2" xfId="7" xr:uid="{00000000-0005-0000-0000-00005D000000}"/>
    <cellStyle name="Percent 2 2" xfId="94" xr:uid="{00000000-0005-0000-0000-00005E000000}"/>
    <cellStyle name="Percent 3" xfId="95" xr:uid="{00000000-0005-0000-0000-00005F000000}"/>
    <cellStyle name="Standard_magboq13" xfId="96" xr:uid="{00000000-0005-0000-0000-000060000000}"/>
  </cellStyles>
  <dxfs count="1">
    <dxf>
      <font>
        <color rgb="FF9C0006"/>
      </font>
      <fill>
        <patternFill>
          <bgColor rgb="FFFFC7CE"/>
        </patternFill>
      </fill>
    </dxf>
  </dxfs>
  <tableStyles count="0" defaultTableStyle="TableStyleMedium9" defaultPivotStyle="PivotStyleLight16"/>
  <colors>
    <mruColors>
      <color rgb="FFFF0000"/>
      <color rgb="FFD7A900"/>
      <color rgb="FFFFE389"/>
      <color rgb="FF3095B4"/>
      <color rgb="FFFFFF99"/>
      <color rgb="FFCE8E00"/>
      <color rgb="FF72B5CC"/>
      <color rgb="FFE0DED8"/>
      <color rgb="FF4A3C31"/>
      <color rgb="FFA8B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US" sz="1600"/>
              <a:t>Annual Balance</a:t>
            </a:r>
            <a:r>
              <a:rPr lang="en-US" sz="1600" baseline="0"/>
              <a:t> and Cash Accumulation</a:t>
            </a:r>
            <a:endParaRPr lang="en-US" sz="1600"/>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13879802398269603"/>
          <c:y val="0.10693286479685901"/>
          <c:w val="0.69265398854035898"/>
          <c:h val="0.80741641179150125"/>
        </c:manualLayout>
      </c:layout>
      <c:barChart>
        <c:barDir val="col"/>
        <c:grouping val="clustered"/>
        <c:varyColors val="0"/>
        <c:ser>
          <c:idx val="1"/>
          <c:order val="0"/>
          <c:tx>
            <c:strRef>
              <c:f>'4-Summary Income &amp; Expenditures'!$B$32</c:f>
              <c:strCache>
                <c:ptCount val="1"/>
                <c:pt idx="0">
                  <c:v> Amount in Account </c:v>
                </c:pt>
              </c:strCache>
            </c:strRef>
          </c:tx>
          <c:spPr>
            <a:solidFill>
              <a:schemeClr val="accent2"/>
            </a:solidFill>
            <a:ln>
              <a:noFill/>
            </a:ln>
            <a:effectLst/>
          </c:spPr>
          <c:invertIfNegative val="0"/>
          <c:cat>
            <c:numRef>
              <c:f>'4-Summary Income &amp; Expenditures'!$C$30:$W$30</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Expenditures'!$C$32:$W$32</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1814-4E4B-8794-E7D786BCCBCB}"/>
            </c:ext>
          </c:extLst>
        </c:ser>
        <c:dLbls>
          <c:showLegendKey val="0"/>
          <c:showVal val="0"/>
          <c:showCatName val="0"/>
          <c:showSerName val="0"/>
          <c:showPercent val="0"/>
          <c:showBubbleSize val="0"/>
        </c:dLbls>
        <c:gapWidth val="75"/>
        <c:axId val="118205952"/>
        <c:axId val="118038528"/>
      </c:barChart>
      <c:catAx>
        <c:axId val="118205952"/>
        <c:scaling>
          <c:orientation val="minMax"/>
        </c:scaling>
        <c:delete val="0"/>
        <c:axPos val="b"/>
        <c:numFmt formatCode="General" sourceLinked="1"/>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118038528"/>
        <c:crosses val="autoZero"/>
        <c:auto val="1"/>
        <c:lblAlgn val="ctr"/>
        <c:lblOffset val="100"/>
        <c:noMultiLvlLbl val="0"/>
      </c:catAx>
      <c:valAx>
        <c:axId val="118038528"/>
        <c:scaling>
          <c:orientation val="minMax"/>
        </c:scaling>
        <c:delete val="0"/>
        <c:axPos val="l"/>
        <c:majorGridlines>
          <c:spPr>
            <a:ln w="6350" cap="flat" cmpd="sng" algn="ctr">
              <a:solidFill>
                <a:schemeClr val="tx1">
                  <a:tint val="75000"/>
                </a:schemeClr>
              </a:solidFill>
              <a:prstDash val="solid"/>
              <a:round/>
            </a:ln>
            <a:effectLst/>
          </c:spPr>
        </c:majorGridlines>
        <c:numFmt formatCode="[$UGX]\ #,##0_);\([$UGX]\ #,##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crossAx val="118205952"/>
        <c:crosses val="autoZero"/>
        <c:crossBetween val="between"/>
      </c:valAx>
      <c:spPr>
        <a:solidFill>
          <a:schemeClr val="bg1"/>
        </a:solidFill>
        <a:ln>
          <a:noFill/>
        </a:ln>
        <a:effectLst/>
      </c:spPr>
    </c:plotArea>
    <c:legend>
      <c:legendPos val="r"/>
      <c:layout>
        <c:manualLayout>
          <c:xMode val="edge"/>
          <c:yMode val="edge"/>
          <c:x val="0.83619073573262515"/>
          <c:y val="0.37442455927826829"/>
          <c:w val="0.15970853063827803"/>
          <c:h val="0.10980687940323246"/>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200"/>
      </a:pPr>
      <a:endParaRPr lang="en-US"/>
    </a:p>
  </c:txPr>
  <c:printSettings>
    <c:headerFooter/>
    <c:pageMargins b="0.75000000000000311" l="0.70000000000000107" r="0.70000000000000107" t="0.750000000000003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Annual Income and Expenditures</a:t>
            </a:r>
          </a:p>
        </c:rich>
      </c:tx>
      <c:overlay val="0"/>
    </c:title>
    <c:autoTitleDeleted val="0"/>
    <c:plotArea>
      <c:layout>
        <c:manualLayout>
          <c:layoutTarget val="inner"/>
          <c:xMode val="edge"/>
          <c:yMode val="edge"/>
          <c:x val="0.11196381056972199"/>
          <c:y val="8.6375188435396918E-2"/>
          <c:w val="0.75679260328326425"/>
          <c:h val="0.70999082286801829"/>
        </c:manualLayout>
      </c:layout>
      <c:barChart>
        <c:barDir val="col"/>
        <c:grouping val="clustered"/>
        <c:varyColors val="0"/>
        <c:ser>
          <c:idx val="1"/>
          <c:order val="0"/>
          <c:tx>
            <c:v>Cost of Operation and Maintenance</c:v>
          </c:tx>
          <c:invertIfNegative val="0"/>
          <c:cat>
            <c:numRef>
              <c:f>'4-Summary Income &amp; Expenditures'!$C$11:$W$11</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Expenditures'!$C$23:$W$23</c:f>
              <c:numCache>
                <c:formatCode>[$UGX]\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B8C4-4949-8319-5F312ED0573F}"/>
            </c:ext>
          </c:extLst>
        </c:ser>
        <c:ser>
          <c:idx val="2"/>
          <c:order val="1"/>
          <c:tx>
            <c:v>Cost of replacements</c:v>
          </c:tx>
          <c:spPr>
            <a:solidFill>
              <a:schemeClr val="accent3"/>
            </a:solidFill>
            <a:ln w="0">
              <a:noFill/>
            </a:ln>
          </c:spPr>
          <c:invertIfNegative val="0"/>
          <c:cat>
            <c:numRef>
              <c:f>'4-Summary Income &amp; Expenditures'!$C$11:$W$11</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Expenditures'!$C$24:$W$24</c:f>
              <c:numCache>
                <c:formatCode>[$UGX]\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B8C4-4949-8319-5F312ED0573F}"/>
            </c:ext>
          </c:extLst>
        </c:ser>
        <c:ser>
          <c:idx val="0"/>
          <c:order val="2"/>
          <c:tx>
            <c:v>Income</c:v>
          </c:tx>
          <c:spPr>
            <a:ln w="28575">
              <a:noFill/>
            </a:ln>
          </c:spPr>
          <c:invertIfNegative val="0"/>
          <c:cat>
            <c:numRef>
              <c:f>'4-Summary Income &amp; Expenditures'!$C$11:$W$11</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Expenditures'!$C$20:$W$20</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2-B8C4-4949-8319-5F312ED0573F}"/>
            </c:ext>
          </c:extLst>
        </c:ser>
        <c:dLbls>
          <c:showLegendKey val="0"/>
          <c:showVal val="0"/>
          <c:showCatName val="0"/>
          <c:showSerName val="0"/>
          <c:showPercent val="0"/>
          <c:showBubbleSize val="0"/>
        </c:dLbls>
        <c:gapWidth val="55"/>
        <c:axId val="123631104"/>
        <c:axId val="118040256"/>
      </c:barChart>
      <c:catAx>
        <c:axId val="123631104"/>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18040256"/>
        <c:crosses val="autoZero"/>
        <c:auto val="1"/>
        <c:lblAlgn val="ctr"/>
        <c:lblOffset val="100"/>
        <c:noMultiLvlLbl val="0"/>
      </c:catAx>
      <c:valAx>
        <c:axId val="118040256"/>
        <c:scaling>
          <c:orientation val="minMax"/>
        </c:scaling>
        <c:delete val="0"/>
        <c:axPos val="l"/>
        <c:majorGridlines/>
        <c:numFmt formatCode="[$UGX]\ #,##0" sourceLinked="1"/>
        <c:majorTickMark val="none"/>
        <c:minorTickMark val="none"/>
        <c:tickLblPos val="nextTo"/>
        <c:crossAx val="123631104"/>
        <c:crosses val="autoZero"/>
        <c:crossBetween val="between"/>
      </c:valAx>
    </c:plotArea>
    <c:legend>
      <c:legendPos val="r"/>
      <c:layout>
        <c:manualLayout>
          <c:xMode val="edge"/>
          <c:yMode val="edge"/>
          <c:x val="0.87097612545725489"/>
          <c:y val="0.1842324177082672"/>
          <c:w val="0.11964366932721422"/>
          <c:h val="0.47292162684839617"/>
        </c:manualLayout>
      </c:layout>
      <c:overlay val="0"/>
      <c:spPr>
        <a:ln w="0">
          <a:noFill/>
        </a:ln>
      </c:spPr>
    </c:legend>
    <c:plotVisOnly val="1"/>
    <c:dispBlanksAs val="gap"/>
    <c:showDLblsOverMax val="0"/>
  </c:chart>
  <c:txPr>
    <a:bodyPr/>
    <a:lstStyle/>
    <a:p>
      <a:pPr>
        <a:defRPr sz="1600"/>
      </a:pPr>
      <a:endParaRPr lang="en-US"/>
    </a:p>
  </c:txPr>
  <c:printSettings>
    <c:headerFooter/>
    <c:pageMargins b="0.75000000000000311" l="0.70000000000000107" r="0.70000000000000107" t="0.750000000000003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1" i="0" u="none" strike="noStrike" kern="1200" baseline="0">
                <a:solidFill>
                  <a:schemeClr val="tx1"/>
                </a:solidFill>
                <a:latin typeface="+mn-lt"/>
                <a:ea typeface="+mn-ea"/>
                <a:cs typeface="+mn-cs"/>
              </a:defRPr>
            </a:pPr>
            <a:r>
              <a:rPr lang="en-GB"/>
              <a:t>Breakdown of Income Sources</a:t>
            </a:r>
          </a:p>
        </c:rich>
      </c:tx>
      <c:layout>
        <c:manualLayout>
          <c:xMode val="edge"/>
          <c:yMode val="edge"/>
          <c:x val="0.28151185258967903"/>
          <c:y val="3.5264533362413281E-2"/>
        </c:manualLayout>
      </c:layout>
      <c:overlay val="1"/>
      <c:spPr>
        <a:noFill/>
        <a:ln>
          <a:noFill/>
        </a:ln>
        <a:effectLst/>
      </c:spPr>
      <c:txPr>
        <a:bodyPr rot="0" spcFirstLastPara="1" vertOverflow="ellipsis" vert="horz" wrap="square" anchor="ctr" anchorCtr="1"/>
        <a:lstStyle/>
        <a:p>
          <a:pPr>
            <a:defRPr sz="192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11518912108340101"/>
          <c:y val="9.6992761139951492E-2"/>
          <c:w val="0.63742732781599576"/>
          <c:h val="0.77943868714336828"/>
        </c:manualLayout>
      </c:layout>
      <c:barChart>
        <c:barDir val="col"/>
        <c:grouping val="stacked"/>
        <c:varyColors val="0"/>
        <c:ser>
          <c:idx val="3"/>
          <c:order val="0"/>
          <c:tx>
            <c:strRef>
              <c:f>'4-Summary Income &amp; Expenditures'!$B$13</c:f>
              <c:strCache>
                <c:ptCount val="1"/>
                <c:pt idx="0">
                  <c:v> Tariffs </c:v>
                </c:pt>
              </c:strCache>
            </c:strRef>
          </c:tx>
          <c:spPr>
            <a:solidFill>
              <a:schemeClr val="accent4"/>
            </a:solidFill>
            <a:ln>
              <a:noFill/>
            </a:ln>
            <a:effectLst/>
          </c:spPr>
          <c:invertIfNegative val="0"/>
          <c:cat>
            <c:numRef>
              <c:f>'4-Summary Income &amp; Expenditures'!$C$11:$W$11</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Expenditures'!$C$13:$W$13</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F0E2-4899-95AC-67D88E6E92C4}"/>
            </c:ext>
          </c:extLst>
        </c:ser>
        <c:ser>
          <c:idx val="4"/>
          <c:order val="1"/>
          <c:tx>
            <c:strRef>
              <c:f>'4-Summary Income &amp; Expenditures'!$B$14</c:f>
              <c:strCache>
                <c:ptCount val="1"/>
                <c:pt idx="0">
                  <c:v> New Connections </c:v>
                </c:pt>
              </c:strCache>
            </c:strRef>
          </c:tx>
          <c:spPr>
            <a:solidFill>
              <a:schemeClr val="accent5"/>
            </a:solidFill>
            <a:ln>
              <a:noFill/>
            </a:ln>
            <a:effectLst/>
          </c:spPr>
          <c:invertIfNegative val="0"/>
          <c:cat>
            <c:numRef>
              <c:f>'4-Summary Income &amp; Expenditures'!$C$11:$W$11</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Expenditures'!$C$14:$W$14</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F0E2-4899-95AC-67D88E6E92C4}"/>
            </c:ext>
          </c:extLst>
        </c:ser>
        <c:ser>
          <c:idx val="5"/>
          <c:order val="2"/>
          <c:tx>
            <c:strRef>
              <c:f>'4-Summary Income &amp; Expenditures'!$B$15</c:f>
              <c:strCache>
                <c:ptCount val="1"/>
                <c:pt idx="0">
                  <c:v> Fees </c:v>
                </c:pt>
              </c:strCache>
            </c:strRef>
          </c:tx>
          <c:spPr>
            <a:solidFill>
              <a:schemeClr val="accent6"/>
            </a:solidFill>
            <a:ln>
              <a:noFill/>
            </a:ln>
            <a:effectLst/>
          </c:spPr>
          <c:invertIfNegative val="0"/>
          <c:cat>
            <c:numRef>
              <c:f>'4-Summary Income &amp; Expenditures'!$C$11:$W$11</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Expenditures'!$C$15:$W$15</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2-F0E2-4899-95AC-67D88E6E92C4}"/>
            </c:ext>
          </c:extLst>
        </c:ser>
        <c:ser>
          <c:idx val="6"/>
          <c:order val="3"/>
          <c:tx>
            <c:strRef>
              <c:f>'4-Summary Income &amp; Expenditures'!$B$16</c:f>
              <c:strCache>
                <c:ptCount val="1"/>
                <c:pt idx="0">
                  <c:v> Emergency Funds </c:v>
                </c:pt>
              </c:strCache>
            </c:strRef>
          </c:tx>
          <c:spPr>
            <a:solidFill>
              <a:schemeClr val="accent1">
                <a:lumMod val="60000"/>
              </a:schemeClr>
            </a:solidFill>
            <a:ln>
              <a:noFill/>
            </a:ln>
            <a:effectLst/>
          </c:spPr>
          <c:invertIfNegative val="0"/>
          <c:cat>
            <c:numRef>
              <c:f>'4-Summary Income &amp; Expenditures'!$C$11:$W$11</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Expenditures'!$C$16:$W$16</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3-F0E2-4899-95AC-67D88E6E92C4}"/>
            </c:ext>
          </c:extLst>
        </c:ser>
        <c:ser>
          <c:idx val="7"/>
          <c:order val="4"/>
          <c:tx>
            <c:strRef>
              <c:f>'4-Summary Income &amp; Expenditures'!$B$17</c:f>
              <c:strCache>
                <c:ptCount val="1"/>
                <c:pt idx="0">
                  <c:v> Contribution from users for replacement </c:v>
                </c:pt>
              </c:strCache>
            </c:strRef>
          </c:tx>
          <c:spPr>
            <a:solidFill>
              <a:schemeClr val="accent2">
                <a:lumMod val="60000"/>
              </a:schemeClr>
            </a:solidFill>
            <a:ln>
              <a:noFill/>
            </a:ln>
            <a:effectLst/>
          </c:spPr>
          <c:invertIfNegative val="0"/>
          <c:cat>
            <c:numRef>
              <c:f>'4-Summary Income &amp; Expenditures'!$C$11:$W$11</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Expenditures'!$C$17:$W$17</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4-F0E2-4899-95AC-67D88E6E92C4}"/>
            </c:ext>
          </c:extLst>
        </c:ser>
        <c:ser>
          <c:idx val="8"/>
          <c:order val="5"/>
          <c:tx>
            <c:strRef>
              <c:f>'4-Summary Income &amp; Expenditures'!$B$18</c:f>
              <c:strCache>
                <c:ptCount val="1"/>
                <c:pt idx="0">
                  <c:v> Bank Balance Interest </c:v>
                </c:pt>
              </c:strCache>
            </c:strRef>
          </c:tx>
          <c:spPr>
            <a:solidFill>
              <a:schemeClr val="accent3">
                <a:lumMod val="60000"/>
              </a:schemeClr>
            </a:solidFill>
            <a:ln>
              <a:noFill/>
            </a:ln>
            <a:effectLst/>
          </c:spPr>
          <c:invertIfNegative val="0"/>
          <c:cat>
            <c:numRef>
              <c:f>'4-Summary Income &amp; Expenditures'!$C$11:$W$11</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Expenditures'!$C$18:$W$18</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5-F0E2-4899-95AC-67D88E6E92C4}"/>
            </c:ext>
          </c:extLst>
        </c:ser>
        <c:ser>
          <c:idx val="9"/>
          <c:order val="6"/>
          <c:tx>
            <c:strRef>
              <c:f>'4-Summary Income &amp; Expenditures'!$B$19</c:f>
              <c:strCache>
                <c:ptCount val="1"/>
                <c:pt idx="0">
                  <c:v> Interest on loans from members </c:v>
                </c:pt>
              </c:strCache>
            </c:strRef>
          </c:tx>
          <c:spPr>
            <a:solidFill>
              <a:schemeClr val="accent4">
                <a:lumMod val="60000"/>
              </a:schemeClr>
            </a:solidFill>
            <a:ln>
              <a:noFill/>
            </a:ln>
            <a:effectLst/>
          </c:spPr>
          <c:invertIfNegative val="0"/>
          <c:cat>
            <c:numRef>
              <c:f>'4-Summary Income &amp; Expenditures'!$C$11:$W$11</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'4-Summary Income &amp; Expenditures'!$C$19:$W$19</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6-F0E2-4899-95AC-67D88E6E92C4}"/>
            </c:ext>
          </c:extLst>
        </c:ser>
        <c:dLbls>
          <c:showLegendKey val="0"/>
          <c:showVal val="0"/>
          <c:showCatName val="0"/>
          <c:showSerName val="0"/>
          <c:showPercent val="0"/>
          <c:showBubbleSize val="0"/>
        </c:dLbls>
        <c:gapWidth val="150"/>
        <c:overlap val="100"/>
        <c:axId val="123632128"/>
        <c:axId val="118042560"/>
      </c:barChart>
      <c:catAx>
        <c:axId val="123632128"/>
        <c:scaling>
          <c:orientation val="minMax"/>
        </c:scaling>
        <c:delete val="0"/>
        <c:axPos val="b"/>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5400000" spcFirstLastPara="1" vertOverflow="ellipsis" wrap="square" anchor="ctr" anchorCtr="1"/>
          <a:lstStyle/>
          <a:p>
            <a:pPr>
              <a:defRPr sz="1600" b="0" i="0" u="none" strike="noStrike" kern="1200" baseline="0">
                <a:solidFill>
                  <a:schemeClr val="tx1"/>
                </a:solidFill>
                <a:latin typeface="+mn-lt"/>
                <a:ea typeface="+mn-ea"/>
                <a:cs typeface="+mn-cs"/>
              </a:defRPr>
            </a:pPr>
            <a:endParaRPr lang="en-US"/>
          </a:p>
        </c:txPr>
        <c:crossAx val="118042560"/>
        <c:crosses val="autoZero"/>
        <c:auto val="1"/>
        <c:lblAlgn val="ctr"/>
        <c:lblOffset val="100"/>
        <c:noMultiLvlLbl val="0"/>
      </c:catAx>
      <c:valAx>
        <c:axId val="118042560"/>
        <c:scaling>
          <c:orientation val="minMax"/>
        </c:scaling>
        <c:delete val="0"/>
        <c:axPos val="l"/>
        <c:majorGridlines>
          <c:spPr>
            <a:ln w="6350" cap="flat" cmpd="sng" algn="ctr">
              <a:solidFill>
                <a:schemeClr val="tx1">
                  <a:tint val="75000"/>
                </a:schemeClr>
              </a:solidFill>
              <a:prstDash val="solid"/>
              <a:round/>
            </a:ln>
            <a:effectLst/>
          </c:spPr>
        </c:majorGridlines>
        <c:numFmt formatCode="[$UGX]\ #,##0_);\([$UGX]\ #,##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crossAx val="123632128"/>
        <c:crosses val="autoZero"/>
        <c:crossBetween val="between"/>
      </c:valAx>
      <c:spPr>
        <a:solidFill>
          <a:schemeClr val="bg1"/>
        </a:solidFill>
        <a:ln>
          <a:noFill/>
        </a:ln>
        <a:effectLst/>
      </c:spPr>
    </c:plotArea>
    <c:legend>
      <c:legendPos val="r"/>
      <c:layout>
        <c:manualLayout>
          <c:xMode val="edge"/>
          <c:yMode val="edge"/>
          <c:x val="0.75944710863472942"/>
          <c:y val="5.2158084815819537E-2"/>
          <c:w val="0.23891381787950033"/>
          <c:h val="0.89527794530462801"/>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600"/>
      </a:pPr>
      <a:endParaRPr lang="en-US"/>
    </a:p>
  </c:tx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r>
              <a:rPr lang="en-GB" sz="1600"/>
              <a:t>Breakdown of Costs</a:t>
            </a:r>
          </a:p>
        </c:rich>
      </c:tx>
      <c:layout>
        <c:manualLayout>
          <c:xMode val="edge"/>
          <c:yMode val="edge"/>
          <c:x val="0.32970231974287212"/>
          <c:y val="5.663716814159292E-2"/>
        </c:manualLayout>
      </c:layout>
      <c:overlay val="1"/>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12558666646256"/>
          <c:y val="0.1516935629623565"/>
          <c:w val="0.76653720070012843"/>
          <c:h val="0.73531867554428321"/>
        </c:manualLayout>
      </c:layout>
      <c:barChart>
        <c:barDir val="col"/>
        <c:grouping val="stacked"/>
        <c:varyColors val="0"/>
        <c:ser>
          <c:idx val="1"/>
          <c:order val="0"/>
          <c:tx>
            <c:v>Cost of operation</c:v>
          </c:tx>
          <c:spPr>
            <a:solidFill>
              <a:schemeClr val="accent2"/>
            </a:solidFill>
            <a:ln>
              <a:noFill/>
            </a:ln>
            <a:effectLst/>
          </c:spPr>
          <c:invertIfNegative val="0"/>
          <c:cat>
            <c:numRef>
              <c:f>'3-Cost Projections'!$H$6:$AB$6</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'3-Cost Projections'!$H$18:$AB$18</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1DDE-4936-8F6D-B84C1E646E52}"/>
            </c:ext>
          </c:extLst>
        </c:ser>
        <c:ser>
          <c:idx val="3"/>
          <c:order val="1"/>
          <c:tx>
            <c:v>Cost of major replacements</c:v>
          </c:tx>
          <c:spPr>
            <a:solidFill>
              <a:schemeClr val="accent4"/>
            </a:solidFill>
            <a:ln>
              <a:noFill/>
            </a:ln>
            <a:effectLst/>
          </c:spPr>
          <c:invertIfNegative val="0"/>
          <c:cat>
            <c:numRef>
              <c:f>'3-Cost Projections'!$H$6:$AB$6</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'3-Cost Projections'!$H$52:$AB$52</c:f>
              <c:numCache>
                <c:formatCode>[$UGX]\ #,##0_);\([$UGX]\ #,##0\)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1DDE-4936-8F6D-B84C1E646E52}"/>
            </c:ext>
          </c:extLst>
        </c:ser>
        <c:ser>
          <c:idx val="2"/>
          <c:order val="2"/>
          <c:tx>
            <c:v>Cost of minor replacements</c:v>
          </c:tx>
          <c:spPr>
            <a:solidFill>
              <a:schemeClr val="accent3"/>
            </a:solidFill>
            <a:ln>
              <a:noFill/>
            </a:ln>
            <a:effectLst/>
          </c:spPr>
          <c:invertIfNegative val="0"/>
          <c:cat>
            <c:numRef>
              <c:f>'3-Cost Projections'!$H$6:$AB$6</c:f>
              <c:numCache>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Cache>
            </c:numRef>
          </c:cat>
          <c:val>
            <c:numRef>
              <c:f>'3-Cost Projections'!$H$34:$AB$34</c:f>
              <c:numCache>
                <c:formatCode>_("$"* #,##0_);_("$"* \(#,##0\);_("$"* "-"??_);_(@_)</c:formatCode>
                <c:ptCount val="21"/>
                <c:pt idx="0">
                  <c:v>0</c:v>
                </c:pt>
                <c:pt idx="1">
                  <c:v>0</c:v>
                </c:pt>
                <c:pt idx="2" formatCode="General">
                  <c:v>0</c:v>
                </c:pt>
                <c:pt idx="3">
                  <c:v>0</c:v>
                </c:pt>
                <c:pt idx="4">
                  <c:v>0</c:v>
                </c:pt>
                <c:pt idx="5">
                  <c:v>0</c:v>
                </c:pt>
                <c:pt idx="6" formatCode="General">
                  <c:v>0</c:v>
                </c:pt>
                <c:pt idx="7">
                  <c:v>0</c:v>
                </c:pt>
                <c:pt idx="8">
                  <c:v>0</c:v>
                </c:pt>
                <c:pt idx="9">
                  <c:v>0</c:v>
                </c:pt>
                <c:pt idx="10" formatCode="General">
                  <c:v>0</c:v>
                </c:pt>
                <c:pt idx="11">
                  <c:v>0</c:v>
                </c:pt>
                <c:pt idx="12">
                  <c:v>0</c:v>
                </c:pt>
                <c:pt idx="13">
                  <c:v>0</c:v>
                </c:pt>
                <c:pt idx="14" formatCode="General">
                  <c:v>0</c:v>
                </c:pt>
                <c:pt idx="15">
                  <c:v>0</c:v>
                </c:pt>
                <c:pt idx="16">
                  <c:v>0</c:v>
                </c:pt>
                <c:pt idx="17">
                  <c:v>0</c:v>
                </c:pt>
                <c:pt idx="18" formatCode="General">
                  <c:v>0</c:v>
                </c:pt>
                <c:pt idx="19">
                  <c:v>0</c:v>
                </c:pt>
                <c:pt idx="20">
                  <c:v>0</c:v>
                </c:pt>
              </c:numCache>
            </c:numRef>
          </c:val>
          <c:extLst>
            <c:ext xmlns:c16="http://schemas.microsoft.com/office/drawing/2014/chart" uri="{C3380CC4-5D6E-409C-BE32-E72D297353CC}">
              <c16:uniqueId val="{00000002-1DDE-4936-8F6D-B84C1E646E52}"/>
            </c:ext>
          </c:extLst>
        </c:ser>
        <c:dLbls>
          <c:showLegendKey val="0"/>
          <c:showVal val="0"/>
          <c:showCatName val="0"/>
          <c:showSerName val="0"/>
          <c:showPercent val="0"/>
          <c:showBubbleSize val="0"/>
        </c:dLbls>
        <c:gapWidth val="150"/>
        <c:overlap val="100"/>
        <c:axId val="123632640"/>
        <c:axId val="118044864"/>
      </c:barChart>
      <c:catAx>
        <c:axId val="123632640"/>
        <c:scaling>
          <c:orientation val="minMax"/>
        </c:scaling>
        <c:delete val="0"/>
        <c:axPos val="b"/>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crossAx val="118044864"/>
        <c:crosses val="autoZero"/>
        <c:auto val="1"/>
        <c:lblAlgn val="ctr"/>
        <c:lblOffset val="100"/>
        <c:noMultiLvlLbl val="0"/>
      </c:catAx>
      <c:valAx>
        <c:axId val="118044864"/>
        <c:scaling>
          <c:orientation val="minMax"/>
        </c:scaling>
        <c:delete val="0"/>
        <c:axPos val="l"/>
        <c:majorGridlines>
          <c:spPr>
            <a:ln w="6350" cap="flat" cmpd="sng" algn="ctr">
              <a:solidFill>
                <a:schemeClr val="tx1">
                  <a:tint val="75000"/>
                </a:schemeClr>
              </a:solidFill>
              <a:prstDash val="solid"/>
              <a:round/>
            </a:ln>
            <a:effectLst/>
          </c:spPr>
        </c:majorGridlines>
        <c:numFmt formatCode="[$UGX]\ #,##0_);\([$UGX]\ #,##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crossAx val="123632640"/>
        <c:crosses val="autoZero"/>
        <c:crossBetween val="between"/>
      </c:valAx>
      <c:spPr>
        <a:solidFill>
          <a:schemeClr val="bg1"/>
        </a:solidFill>
        <a:ln>
          <a:noFill/>
        </a:ln>
        <a:effectLst/>
      </c:spPr>
    </c:plotArea>
    <c:legend>
      <c:legendPos val="r"/>
      <c:layout>
        <c:manualLayout>
          <c:xMode val="edge"/>
          <c:yMode val="edge"/>
          <c:x val="0.9087788833361351"/>
          <c:y val="0.27728661078469197"/>
          <c:w val="8.7734567650992967E-2"/>
          <c:h val="0.41221570614523284"/>
        </c:manualLayout>
      </c:layout>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200"/>
      </a:pPr>
      <a:endParaRPr lang="en-US"/>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66674</xdr:rowOff>
    </xdr:from>
    <xdr:to>
      <xdr:col>15</xdr:col>
      <xdr:colOff>190501</xdr:colOff>
      <xdr:row>43</xdr:row>
      <xdr:rowOff>22860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 y="257174"/>
          <a:ext cx="9105900" cy="79571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VE" sz="1600" b="1" u="none">
              <a:solidFill>
                <a:schemeClr val="accent5"/>
              </a:solidFill>
              <a:latin typeface="+mn-lt"/>
              <a:ea typeface="+mn-ea"/>
              <a:cs typeface="+mn-cs"/>
            </a:rPr>
            <a:t>Instructions</a:t>
          </a:r>
          <a:r>
            <a:rPr lang="es-VE" sz="1600" b="1" u="none" baseline="0">
              <a:solidFill>
                <a:schemeClr val="accent5"/>
              </a:solidFill>
              <a:latin typeface="+mn-lt"/>
              <a:ea typeface="+mn-ea"/>
              <a:cs typeface="+mn-cs"/>
            </a:rPr>
            <a:t> for </a:t>
          </a:r>
          <a:r>
            <a:rPr lang="es-VE" sz="1600" b="1" u="none">
              <a:solidFill>
                <a:schemeClr val="accent5"/>
              </a:solidFill>
              <a:latin typeface="+mn-lt"/>
              <a:ea typeface="+mn-ea"/>
              <a:cs typeface="+mn-cs"/>
            </a:rPr>
            <a:t>At</a:t>
          </a:r>
          <a:r>
            <a:rPr lang="es-VE" sz="1600" b="1" u="none" baseline="0">
              <a:solidFill>
                <a:schemeClr val="accent5"/>
              </a:solidFill>
              <a:latin typeface="+mn-lt"/>
              <a:ea typeface="+mn-ea"/>
              <a:cs typeface="+mn-cs"/>
            </a:rPr>
            <a:t>WhatCost</a:t>
          </a:r>
          <a:endParaRPr lang="es-VE" sz="1600" b="1" u="none">
            <a:solidFill>
              <a:schemeClr val="accent5"/>
            </a:solidFill>
            <a:latin typeface="+mn-lt"/>
            <a:ea typeface="+mn-ea"/>
            <a:cs typeface="+mn-cs"/>
          </a:endParaRPr>
        </a:p>
        <a:p>
          <a:endParaRPr lang="en-GB" sz="1100">
            <a:solidFill>
              <a:schemeClr val="tx2"/>
            </a:solidFill>
            <a:latin typeface="+mn-lt"/>
            <a:ea typeface="+mn-ea"/>
            <a:cs typeface="+mn-cs"/>
          </a:endParaRPr>
        </a:p>
        <a:p>
          <a:r>
            <a:rPr lang="es-VE" sz="1100" b="1" u="sng">
              <a:solidFill>
                <a:schemeClr val="tx2"/>
              </a:solidFill>
              <a:latin typeface="+mn-lt"/>
              <a:ea typeface="+mn-ea"/>
              <a:cs typeface="+mn-cs"/>
            </a:rPr>
            <a:t>Structure:</a:t>
          </a:r>
          <a:r>
            <a:rPr lang="es-VE" sz="1100" b="1">
              <a:solidFill>
                <a:schemeClr val="tx2"/>
              </a:solidFill>
              <a:latin typeface="+mn-lt"/>
              <a:ea typeface="+mn-ea"/>
              <a:cs typeface="+mn-cs"/>
            </a:rPr>
            <a:t> </a:t>
          </a:r>
        </a:p>
        <a:p>
          <a:r>
            <a:rPr lang="es-VE" sz="1100" b="0">
              <a:solidFill>
                <a:schemeClr val="tx2"/>
              </a:solidFill>
              <a:latin typeface="+mn-lt"/>
              <a:ea typeface="+mn-ea"/>
              <a:cs typeface="+mn-cs"/>
            </a:rPr>
            <a:t>The tool has one sheet for </a:t>
          </a:r>
          <a:r>
            <a:rPr lang="es-VE" sz="1100" b="1" baseline="0">
              <a:solidFill>
                <a:schemeClr val="tx2"/>
              </a:solidFill>
              <a:latin typeface="+mn-lt"/>
              <a:ea typeface="+mn-ea"/>
              <a:cs typeface="+mn-cs"/>
            </a:rPr>
            <a:t>input</a:t>
          </a:r>
          <a:r>
            <a:rPr lang="es-VE" sz="1100" b="0" baseline="0">
              <a:solidFill>
                <a:schemeClr val="tx2"/>
              </a:solidFill>
              <a:latin typeface="+mn-lt"/>
              <a:ea typeface="+mn-ea"/>
              <a:cs typeface="+mn-cs"/>
            </a:rPr>
            <a:t>:</a:t>
          </a:r>
        </a:p>
        <a:p>
          <a:r>
            <a:rPr lang="es-VE" sz="1100" b="0" baseline="0">
              <a:solidFill>
                <a:schemeClr val="tx2"/>
              </a:solidFill>
              <a:latin typeface="+mn-lt"/>
              <a:ea typeface="+mn-ea"/>
              <a:cs typeface="+mn-cs"/>
            </a:rPr>
            <a:t>2 - Data Entry/Input; this sheet contains a series of boxes to fill out with general information about the community, revenue and expenses, costs of investment in the system (calculated to determine the cost of replacement), and information regarding the expected contribution from the community for replacement parts. Finally, it contains a box to calculate a point of equilibrium.</a:t>
          </a:r>
        </a:p>
        <a:p>
          <a:endParaRPr lang="es-VE" sz="1100" b="0" baseline="0">
            <a:solidFill>
              <a:schemeClr val="tx2"/>
            </a:solidFill>
            <a:latin typeface="+mn-lt"/>
            <a:ea typeface="+mn-ea"/>
            <a:cs typeface="+mn-cs"/>
          </a:endParaRPr>
        </a:p>
        <a:p>
          <a:r>
            <a:rPr lang="es-VE" sz="1100" b="0" baseline="0">
              <a:solidFill>
                <a:schemeClr val="tx2"/>
              </a:solidFill>
              <a:latin typeface="+mn-lt"/>
              <a:ea typeface="+mn-ea"/>
              <a:cs typeface="+mn-cs"/>
            </a:rPr>
            <a:t>In addition, the tool contains </a:t>
          </a:r>
          <a:r>
            <a:rPr lang="es-VE" sz="1100" b="1" baseline="0">
              <a:solidFill>
                <a:schemeClr val="tx2"/>
              </a:solidFill>
              <a:latin typeface="+mn-lt"/>
              <a:ea typeface="+mn-ea"/>
              <a:cs typeface="+mn-cs"/>
            </a:rPr>
            <a:t>calculation sheets</a:t>
          </a:r>
          <a:r>
            <a:rPr lang="es-VE" sz="1100" b="0" baseline="0">
              <a:solidFill>
                <a:schemeClr val="tx2"/>
              </a:solidFill>
              <a:latin typeface="+mn-lt"/>
              <a:ea typeface="+mn-ea"/>
              <a:cs typeface="+mn-cs"/>
            </a:rPr>
            <a:t>:</a:t>
          </a:r>
        </a:p>
        <a:p>
          <a:r>
            <a:rPr lang="es-VE" sz="1100" b="0" baseline="0">
              <a:solidFill>
                <a:schemeClr val="tx2"/>
              </a:solidFill>
              <a:latin typeface="+mn-lt"/>
              <a:ea typeface="+mn-ea"/>
              <a:cs typeface="+mn-cs"/>
            </a:rPr>
            <a:t>3- Projection of expenditures: A detailed calculation of all of the projected costs for the next 10 years, differentiated between operation and minor maintenance, replacements, and capital costs. </a:t>
          </a:r>
        </a:p>
        <a:p>
          <a:r>
            <a:rPr lang="es-VE" sz="1100" b="0" baseline="0">
              <a:solidFill>
                <a:schemeClr val="tx2"/>
              </a:solidFill>
              <a:latin typeface="+mn-lt"/>
              <a:ea typeface="+mn-ea"/>
              <a:cs typeface="+mn-cs"/>
            </a:rPr>
            <a:t>4- Summary of income and expenditures: A summary of all of the detailed expenses calculated in sheet 3, as well as projected income. This establishes a basis for the annual balance, as well as the amount the committee would have in reserve.</a:t>
          </a:r>
        </a:p>
        <a:p>
          <a:r>
            <a:rPr lang="es-VE" sz="1100" b="0" baseline="0">
              <a:solidFill>
                <a:schemeClr val="tx2"/>
              </a:solidFill>
              <a:latin typeface="+mn-lt"/>
              <a:ea typeface="+mn-ea"/>
              <a:cs typeface="+mn-cs"/>
            </a:rPr>
            <a:t>5-Graphics: The graphics presented here summarize the data from sheet 4. </a:t>
          </a:r>
        </a:p>
        <a:p>
          <a:endParaRPr lang="es-VE" sz="1100" b="0" baseline="0">
            <a:solidFill>
              <a:schemeClr val="tx2"/>
            </a:solidFill>
            <a:latin typeface="+mn-lt"/>
            <a:ea typeface="+mn-ea"/>
            <a:cs typeface="+mn-cs"/>
          </a:endParaRPr>
        </a:p>
        <a:p>
          <a:r>
            <a:rPr lang="es-VE" sz="1100" b="0" baseline="0">
              <a:solidFill>
                <a:schemeClr val="tx2"/>
              </a:solidFill>
              <a:latin typeface="+mn-lt"/>
              <a:ea typeface="+mn-ea"/>
              <a:cs typeface="+mn-cs"/>
            </a:rPr>
            <a:t>Finally, there is a sheet with </a:t>
          </a:r>
          <a:r>
            <a:rPr lang="es-VE" sz="1100" b="1" baseline="0">
              <a:solidFill>
                <a:schemeClr val="tx2"/>
              </a:solidFill>
              <a:latin typeface="+mn-lt"/>
              <a:ea typeface="+mn-ea"/>
              <a:cs typeface="+mn-cs"/>
            </a:rPr>
            <a:t>reference data</a:t>
          </a:r>
          <a:r>
            <a:rPr lang="es-VE" sz="1100" b="0" baseline="0">
              <a:solidFill>
                <a:schemeClr val="tx2"/>
              </a:solidFill>
              <a:latin typeface="+mn-lt"/>
              <a:ea typeface="+mn-ea"/>
              <a:cs typeface="+mn-cs"/>
            </a:rPr>
            <a:t>. It contains data relating to the lifetime of different components of infrastructure, and financial data to calculate depreciation. </a:t>
          </a:r>
        </a:p>
        <a:p>
          <a:endParaRPr lang="en-GB" sz="1100">
            <a:solidFill>
              <a:schemeClr val="tx2"/>
            </a:solidFill>
            <a:latin typeface="+mn-lt"/>
            <a:ea typeface="+mn-ea"/>
            <a:cs typeface="+mn-cs"/>
          </a:endParaRPr>
        </a:p>
        <a:p>
          <a:r>
            <a:rPr lang="es-VE" sz="1100" b="1" u="sng">
              <a:solidFill>
                <a:schemeClr val="tx2"/>
              </a:solidFill>
              <a:latin typeface="+mn-lt"/>
              <a:ea typeface="+mn-ea"/>
              <a:cs typeface="+mn-cs"/>
            </a:rPr>
            <a:t>Steps: </a:t>
          </a:r>
          <a:r>
            <a:rPr lang="es-VE" sz="1100" b="1">
              <a:solidFill>
                <a:schemeClr val="tx2"/>
              </a:solidFill>
              <a:latin typeface="+mn-lt"/>
              <a:ea typeface="+mn-ea"/>
              <a:cs typeface="+mn-cs"/>
            </a:rPr>
            <a:t> </a:t>
          </a:r>
          <a:endParaRPr lang="en-GB" sz="1100">
            <a:solidFill>
              <a:schemeClr val="tx2"/>
            </a:solidFill>
            <a:latin typeface="+mn-lt"/>
            <a:ea typeface="+mn-ea"/>
            <a:cs typeface="+mn-cs"/>
          </a:endParaRPr>
        </a:p>
        <a:p>
          <a:r>
            <a:rPr lang="en-GB" sz="1100" b="0">
              <a:solidFill>
                <a:schemeClr val="tx2"/>
              </a:solidFill>
            </a:rPr>
            <a:t>1. Fill</a:t>
          </a:r>
          <a:r>
            <a:rPr lang="en-GB" sz="1100" b="0" baseline="0">
              <a:solidFill>
                <a:schemeClr val="tx2"/>
              </a:solidFill>
            </a:rPr>
            <a:t> out  sheet 2 with data obtained in the field using the survey. In the event that certian data were not obtained, leave the cells blank. </a:t>
          </a:r>
        </a:p>
        <a:p>
          <a:r>
            <a:rPr lang="en-GB" sz="1100" b="0" i="0" baseline="0">
              <a:solidFill>
                <a:schemeClr val="tx2"/>
              </a:solidFill>
            </a:rPr>
            <a:t>Here, you can jump directly to tab 5 - Graphics. If you'd like to see the detail, analyze data on tabs 3 and 4 (see steps below.</a:t>
          </a:r>
        </a:p>
        <a:p>
          <a:r>
            <a:rPr lang="en-GB" sz="1100" b="0" baseline="0">
              <a:solidFill>
                <a:schemeClr val="tx2"/>
              </a:solidFill>
            </a:rPr>
            <a:t>2. Analyze how expenditures have developed over time in the cost projection sheet, as well as the revenue and reserve balance in sheet 4 and graphic representations in sheet 5. This represents the situation in the future if EPSA makes no changes in management. Various scenarios may be presented:</a:t>
          </a:r>
        </a:p>
        <a:p>
          <a:r>
            <a:rPr lang="en-GB" sz="1100" b="0" baseline="0">
              <a:solidFill>
                <a:schemeClr val="tx2"/>
              </a:solidFill>
            </a:rPr>
            <a:t>-In the long term, expenditures are greater than revenue. In this situation, in the majority of cases, revenue must be increased (for example, through changes in tariffs or other sources of income such as new connections).</a:t>
          </a:r>
        </a:p>
        <a:p>
          <a:r>
            <a:rPr lang="en-GB" sz="1100" b="0" baseline="0">
              <a:solidFill>
                <a:schemeClr val="tx2"/>
              </a:solidFill>
            </a:rPr>
            <a:t>-Income is greater than expenditures, but expenditures are less than what is necessary to provide adecuate service. </a:t>
          </a:r>
          <a:r>
            <a:rPr lang="en-GB" sz="1100" b="1" baseline="0">
              <a:solidFill>
                <a:schemeClr val="tx2"/>
              </a:solidFill>
            </a:rPr>
            <a:t>In this case, it is necessary to analyze first an increase in fees, then based on this, possibly a change in revenue.</a:t>
          </a:r>
        </a:p>
        <a:p>
          <a:r>
            <a:rPr lang="en-GB" sz="1100" b="0" baseline="0">
              <a:solidFill>
                <a:schemeClr val="tx2"/>
              </a:solidFill>
            </a:rPr>
            <a:t>-Income is greater than expenditures, except in years in which a replacement must be made. In these years, the reserve balance becomes negative. In these cases, it is necessary to revise the planning strategy and save for replacements. </a:t>
          </a:r>
        </a:p>
        <a:p>
          <a:endParaRPr lang="en-GB" sz="1100" b="0" baseline="0">
            <a:solidFill>
              <a:schemeClr val="tx2"/>
            </a:solidFill>
          </a:endParaRPr>
        </a:p>
        <a:p>
          <a:r>
            <a:rPr lang="en-GB" sz="1100" b="0" baseline="0">
              <a:solidFill>
                <a:schemeClr val="tx2"/>
              </a:solidFill>
            </a:rPr>
            <a:t>3. Prepare various possible scenarios and print the main tables and corresponding graphics, for example:</a:t>
          </a:r>
        </a:p>
        <a:p>
          <a:r>
            <a:rPr lang="en-GB" sz="1100" b="0" baseline="0">
              <a:solidFill>
                <a:schemeClr val="tx2"/>
              </a:solidFill>
            </a:rPr>
            <a:t>-Current scenario</a:t>
          </a:r>
        </a:p>
        <a:p>
          <a:r>
            <a:rPr lang="en-GB" sz="1100" b="0" baseline="0">
              <a:solidFill>
                <a:schemeClr val="tx2"/>
              </a:solidFill>
            </a:rPr>
            <a:t>-Scenario with the greatest expenditures but with revenue equal to those of savings.</a:t>
          </a:r>
        </a:p>
        <a:p>
          <a:r>
            <a:rPr lang="en-GB" sz="1100" b="0" baseline="0">
              <a:solidFill>
                <a:schemeClr val="tx2"/>
              </a:solidFill>
            </a:rPr>
            <a:t>-Scenario with the greatest expenditures and changes in revenue</a:t>
          </a:r>
        </a:p>
        <a:p>
          <a:r>
            <a:rPr lang="en-GB" sz="1100" b="0" baseline="0">
              <a:solidFill>
                <a:schemeClr val="tx2"/>
              </a:solidFill>
            </a:rPr>
            <a:t>Use these scenarios for dialogue with service provider.</a:t>
          </a:r>
        </a:p>
        <a:p>
          <a:endParaRPr lang="en-GB" sz="1100" b="0" baseline="0">
            <a:solidFill>
              <a:schemeClr val="tx2"/>
            </a:solidFill>
          </a:endParaRPr>
        </a:p>
        <a:p>
          <a:r>
            <a:rPr lang="en-GB" sz="1100" b="0" baseline="0">
              <a:solidFill>
                <a:schemeClr val="tx2"/>
              </a:solidFill>
            </a:rPr>
            <a:t>4.Analysis of point of equilibrium. Once varuous scenarios have been analyzed and the necessary changes have been made (such as increasing fees or allowing entry of new members), </a:t>
          </a:r>
        </a:p>
        <a:p>
          <a:endParaRPr lang="en-GB" sz="1100" b="0" baseline="0">
            <a:solidFill>
              <a:schemeClr val="tx2"/>
            </a:solidFill>
          </a:endParaRPr>
        </a:p>
        <a:p>
          <a:endParaRPr lang="en-GB" sz="1100" b="0" baseline="0">
            <a:solidFill>
              <a:schemeClr val="tx2"/>
            </a:solidFill>
          </a:endParaRPr>
        </a:p>
        <a:p>
          <a:r>
            <a:rPr lang="en-GB" sz="1100" b="1" u="sng" baseline="0">
              <a:solidFill>
                <a:schemeClr val="tx2"/>
              </a:solidFill>
            </a:rPr>
            <a:t>Note:  </a:t>
          </a:r>
        </a:p>
        <a:p>
          <a:r>
            <a:rPr lang="en-GB" sz="1100" b="0" baseline="0">
              <a:solidFill>
                <a:schemeClr val="tx2"/>
              </a:solidFill>
            </a:rPr>
            <a:t>To preserve the formulas, information may only be entered in colored cells, the remaining cells are locked. The user can unlock the sheet with the password "data." Follow the instructions in Excel to unprotect a sheet. It is important to understand that after a sheet is unprotected, it is possible to modify formulas, and this may affect the functionality of the calculation sheet.</a:t>
          </a:r>
        </a:p>
        <a:p>
          <a:endParaRPr lang="en-GB" sz="1100" b="0" baseline="0"/>
        </a:p>
        <a:p>
          <a:endParaRPr lang="en-GB" sz="1100" b="0" baseline="0"/>
        </a:p>
        <a:p>
          <a:endParaRPr lang="en-GB" sz="1100" b="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282</xdr:colOff>
      <xdr:row>45</xdr:row>
      <xdr:rowOff>104525</xdr:rowOff>
    </xdr:from>
    <xdr:to>
      <xdr:col>5</xdr:col>
      <xdr:colOff>1</xdr:colOff>
      <xdr:row>63</xdr:row>
      <xdr:rowOff>71437</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9191907" y="8200775"/>
          <a:ext cx="5500407" cy="3118100"/>
        </a:xfrm>
        <a:prstGeom prst="rect">
          <a:avLst/>
        </a:prstGeom>
        <a:solidFill>
          <a:schemeClr val="bg1">
            <a:lumMod val="95000"/>
          </a:schemeClr>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200" b="1" baseline="0">
              <a:solidFill>
                <a:sysClr val="windowText" lastClr="000000"/>
              </a:solidFill>
            </a:rPr>
            <a:t>Reminder: Use of Solver to find the point of equilibrium</a:t>
          </a:r>
        </a:p>
        <a:p>
          <a:endParaRPr lang="en-GB" sz="1200" baseline="0">
            <a:solidFill>
              <a:sysClr val="windowText" lastClr="000000"/>
            </a:solidFill>
          </a:endParaRPr>
        </a:p>
        <a:p>
          <a:r>
            <a:rPr lang="en-GB" sz="1200" baseline="0">
              <a:solidFill>
                <a:sysClr val="windowText" lastClr="000000"/>
              </a:solidFill>
            </a:rPr>
            <a:t>To find the necessary tariff to reach a point of equilibrium, it is necessary to activate solver. See the guide for details. </a:t>
          </a:r>
        </a:p>
        <a:p>
          <a:endParaRPr lang="en-GB" sz="1200" baseline="0">
            <a:solidFill>
              <a:sysClr val="windowText" lastClr="000000"/>
            </a:solidFill>
          </a:endParaRPr>
        </a:p>
        <a:p>
          <a:r>
            <a:rPr lang="en-GB" sz="1200" b="0" baseline="0">
              <a:solidFill>
                <a:sysClr val="windowText" lastClr="000000"/>
              </a:solidFill>
            </a:rPr>
            <a:t>1) In box 7, enter the year in which a fixed amount of savings should be reached</a:t>
          </a:r>
        </a:p>
        <a:p>
          <a:r>
            <a:rPr lang="en-GB" sz="1200" b="0" baseline="0">
              <a:solidFill>
                <a:sysClr val="windowText" lastClr="000000"/>
              </a:solidFill>
            </a:rPr>
            <a:t>2) Open solver (Data-&gt;Analysis-&gt;Solver).</a:t>
          </a:r>
        </a:p>
        <a:p>
          <a:r>
            <a:rPr lang="en-GB" sz="1200" b="0" baseline="0">
              <a:solidFill>
                <a:sysClr val="windowText" lastClr="000000"/>
              </a:solidFill>
            </a:rPr>
            <a:t>3)Establish the "goal cell" in the cell in box 7, where the required annual balance should appear.</a:t>
          </a:r>
        </a:p>
        <a:p>
          <a:r>
            <a:rPr lang="en-GB" sz="1200" b="0" baseline="0">
              <a:solidFill>
                <a:sysClr val="windowText" lastClr="000000"/>
              </a:solidFill>
            </a:rPr>
            <a:t>4) Establish the goal in "value of," indicating the desired reserved amount (suggested to equal the initial savings).</a:t>
          </a:r>
        </a:p>
        <a:p>
          <a:r>
            <a:rPr lang="en-GB" sz="1200" b="0" baseline="0">
              <a:solidFill>
                <a:sysClr val="windowText" lastClr="000000"/>
              </a:solidFill>
            </a:rPr>
            <a:t>5) Establish the "Exchange" cell with the tariff (in accordance with the EPSA tariff system).</a:t>
          </a:r>
        </a:p>
        <a:p>
          <a:r>
            <a:rPr lang="en-GB" sz="1200" b="0" baseline="0">
              <a:solidFill>
                <a:sysClr val="windowText" lastClr="000000"/>
              </a:solidFill>
            </a:rPr>
            <a:t>6) Accept the solution.  </a:t>
          </a:r>
        </a:p>
        <a:p>
          <a:r>
            <a:rPr lang="en-GB" sz="1200" b="0">
              <a:solidFill>
                <a:sysClr val="windowText" lastClr="000000"/>
              </a:solidFill>
            </a:rPr>
            <a:t>7) Analysis:</a:t>
          </a:r>
          <a:r>
            <a:rPr lang="en-GB" sz="1200" b="0" baseline="0">
              <a:solidFill>
                <a:sysClr val="windowText" lastClr="000000"/>
              </a:solidFill>
            </a:rPr>
            <a:t> The tariff that has been found is the necessary amount to reach a multi-annual point of equilibrium, considering other factors.</a:t>
          </a:r>
          <a:endParaRPr lang="en-GB" sz="1200" b="0">
            <a:solidFill>
              <a:sysClr val="windowText" lastClr="000000"/>
            </a:solidFill>
          </a:endParaRPr>
        </a:p>
      </xdr:txBody>
    </xdr:sp>
    <xdr:clientData/>
  </xdr:twoCellAnchor>
  <xdr:twoCellAnchor editAs="oneCell">
    <xdr:from>
      <xdr:col>6</xdr:col>
      <xdr:colOff>823823</xdr:colOff>
      <xdr:row>0</xdr:row>
      <xdr:rowOff>127000</xdr:rowOff>
    </xdr:from>
    <xdr:to>
      <xdr:col>8</xdr:col>
      <xdr:colOff>30289</xdr:colOff>
      <xdr:row>6</xdr:row>
      <xdr:rowOff>63500</xdr:rowOff>
    </xdr:to>
    <xdr:pic>
      <xdr:nvPicPr>
        <xdr:cNvPr id="2" name="Picture 1">
          <a:extLst>
            <a:ext uri="{FF2B5EF4-FFF2-40B4-BE49-F238E27FC236}">
              <a16:creationId xmlns:a16="http://schemas.microsoft.com/office/drawing/2014/main" id="{DAF148CD-0445-4460-A6D0-D8BF15973452}"/>
            </a:ext>
          </a:extLst>
        </xdr:cNvPr>
        <xdr:cNvPicPr>
          <a:picLocks noChangeAspect="1"/>
        </xdr:cNvPicPr>
      </xdr:nvPicPr>
      <xdr:blipFill>
        <a:blip xmlns:r="http://schemas.openxmlformats.org/officeDocument/2006/relationships" r:embed="rId1"/>
        <a:stretch>
          <a:fillRect/>
        </a:stretch>
      </xdr:blipFill>
      <xdr:spPr>
        <a:xfrm>
          <a:off x="18341886" y="127000"/>
          <a:ext cx="873341" cy="11033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26</xdr:row>
      <xdr:rowOff>197427</xdr:rowOff>
    </xdr:from>
    <xdr:to>
      <xdr:col>2</xdr:col>
      <xdr:colOff>0</xdr:colOff>
      <xdr:row>26</xdr:row>
      <xdr:rowOff>197427</xdr:rowOff>
    </xdr:to>
    <xdr:sp macro="" textlink="">
      <xdr:nvSpPr>
        <xdr:cNvPr id="2" name="Rectangle 1" descr="ebd288e0-3328-498c-926b-65da8c8f582b">
          <a:extLst>
            <a:ext uri="{FF2B5EF4-FFF2-40B4-BE49-F238E27FC236}">
              <a16:creationId xmlns:a16="http://schemas.microsoft.com/office/drawing/2014/main" id="{00000000-0008-0000-0300-000002000000}"/>
            </a:ext>
          </a:extLst>
        </xdr:cNvPr>
        <xdr:cNvSpPr>
          <a:spLocks noChangeArrowheads="1"/>
        </xdr:cNvSpPr>
      </xdr:nvSpPr>
      <xdr:spPr bwMode="auto">
        <a:xfrm>
          <a:off x="5286375" y="14827827"/>
          <a:ext cx="0" cy="0"/>
        </a:xfrm>
        <a:prstGeom prst="rect">
          <a:avLst/>
        </a:prstGeom>
        <a:noFill/>
        <a:ln w="9525">
          <a:solidFill>
            <a:srgbClr val="000000"/>
          </a:solidFill>
          <a:miter lim="800000"/>
          <a:headEnd/>
          <a:tailEnd/>
        </a:ln>
        <a:effectLst>
          <a:outerShdw dist="35921" dir="2700000" algn="ctr" rotWithShape="0">
            <a:srgbClr val="808080"/>
          </a:outerShdw>
        </a:effec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360796</xdr:colOff>
      <xdr:row>25</xdr:row>
      <xdr:rowOff>17318</xdr:rowOff>
    </xdr:from>
    <xdr:to>
      <xdr:col>59</xdr:col>
      <xdr:colOff>554182</xdr:colOff>
      <xdr:row>64</xdr:row>
      <xdr:rowOff>17318</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223900</xdr:colOff>
      <xdr:row>26</xdr:row>
      <xdr:rowOff>108854</xdr:rowOff>
    </xdr:from>
    <xdr:to>
      <xdr:col>22</xdr:col>
      <xdr:colOff>311729</xdr:colOff>
      <xdr:row>64</xdr:row>
      <xdr:rowOff>51955</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190294</xdr:colOff>
      <xdr:row>66</xdr:row>
      <xdr:rowOff>1</xdr:rowOff>
    </xdr:from>
    <xdr:to>
      <xdr:col>22</xdr:col>
      <xdr:colOff>367393</xdr:colOff>
      <xdr:row>101</xdr:row>
      <xdr:rowOff>103909</xdr:rowOff>
    </xdr:to>
    <xdr:graphicFrame macro="">
      <xdr:nvGraphicFramePr>
        <xdr:cNvPr id="7" name="Chart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24</xdr:col>
      <xdr:colOff>248021</xdr:colOff>
      <xdr:row>67</xdr:row>
      <xdr:rowOff>131277</xdr:rowOff>
    </xdr:from>
    <xdr:to>
      <xdr:col>60</xdr:col>
      <xdr:colOff>46264</xdr:colOff>
      <xdr:row>101</xdr:row>
      <xdr:rowOff>127907</xdr:rowOff>
    </xdr:to>
    <xdr:graphicFrame macro="">
      <xdr:nvGraphicFramePr>
        <xdr:cNvPr id="8" name="Chart 7">
          <a:extLst>
            <a:ext uri="{FF2B5EF4-FFF2-40B4-BE49-F238E27FC236}">
              <a16:creationId xmlns:a16="http://schemas.microsoft.com/office/drawing/2014/main" id="{00000000-0008-0000-0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windows\TEMP\BUDADIRI%20ENGINEER'S%20ESTIMA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My%20Documents\George\Bunyaruguru\Copy%20of%20Estimates\Reservoir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FP-08FS-01\International%20Programs\FLOW\Scoring\Master%20Transform%20Sheet\Master%20Transform.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Q:\Personal\Zambia%20Temporary\MTSP%20without%20EU%20grant%204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er1\e\HSC\DISTRICTS\Sironko\Buluganya%20gfs\BULUGANYA%20BOQ\Priced%20BOqs_for_BULUGANYA%20_GFS%20copy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My%20Documents\George\Bunyaruguru\Copy%20of%20Estimates\Reservoir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windows\TEMP\BUDADIRI%20ENGINEER'S%20ESTIMAT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ndSum"/>
      <sheetName val="GENERAL ITEMS(1.1)"/>
      <sheetName val="DAYWORKS(1.2)"/>
      <sheetName val="M.R.CHARGES(1.3)"/>
      <sheetName val="INTAKE SITE(2.1)"/>
      <sheetName val="INTAKE(2.2)"/>
      <sheetName val="RAW H2O MAIN(3.1)"/>
      <sheetName val="H2O TREATMENT PLANT SITE(4.1)"/>
      <sheetName val="H2O INLET CHAMBER(4.2)"/>
      <sheetName val="CLARIFIERS(4.3)"/>
      <sheetName val="H2O FLOW DIVISION CHAMBER(4.4)"/>
      <sheetName val="SLOW SAND FILTERS(4.5)"/>
      <sheetName val="H2O OUTLET CHAMBER(4.6)"/>
      <sheetName val="TREATED H2O TRANS(5.1)"/>
      <sheetName val="RESERVOIR&amp;BPTSite(6.1)"/>
      <sheetName val="RESERVOIRS(6.2)"/>
      <sheetName val="BPT(6.3)"/>
      <sheetName val="DISTR(7.1)"/>
      <sheetName val="DISTR(7.2)"/>
      <sheetName val="DISTR(7.3)"/>
      <sheetName val="DISTR(7.4)"/>
      <sheetName val="DISTR(7.5)"/>
      <sheetName val="DISTR(7.6)"/>
      <sheetName val="DISTR(7.7)"/>
      <sheetName val="DISTR(7.8)"/>
      <sheetName val="DISTR(7.9)"/>
      <sheetName val="INTENSIFICATION(7.10)"/>
      <sheetName val="SERVICE CONNECTIONS(7.11)"/>
      <sheetName val="TOOLS&amp;EQUIPMENT"/>
      <sheetName val="RA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ist"/>
      <sheetName val="Sheet2"/>
      <sheetName val="fitting rates"/>
    </sheetNames>
    <sheetDataSet>
      <sheetData sheetId="0" refreshError="1"/>
      <sheetData sheetId="1" refreshError="1">
        <row r="8">
          <cell r="AG8">
            <v>1</v>
          </cell>
          <cell r="AH8" t="str">
            <v>Brick Masonry Reservoir Tank, 10 cum</v>
          </cell>
          <cell r="AI8">
            <v>156.14040375000002</v>
          </cell>
          <cell r="AJ8">
            <v>3.9035100937500005</v>
          </cell>
          <cell r="AK8">
            <v>4.2246891999999994</v>
          </cell>
          <cell r="AL8">
            <v>2.1123445999999997</v>
          </cell>
          <cell r="AM8">
            <v>2.6404307500000002</v>
          </cell>
          <cell r="AN8">
            <v>3.1685169000000002</v>
          </cell>
          <cell r="AO8">
            <v>0.52808615000000003</v>
          </cell>
          <cell r="AP8">
            <v>2.9044738250000006</v>
          </cell>
          <cell r="AQ8">
            <v>2.9044738250000006</v>
          </cell>
          <cell r="AR8">
            <v>56.62606108333334</v>
          </cell>
          <cell r="AS8" t="str">
            <v>M.S. reinforcement of plain hot rolled m.s. rods to BS4449 for slab, use 8mm bars at 150 c.c. spacing</v>
          </cell>
          <cell r="AV8">
            <v>65.119970245833329</v>
          </cell>
          <cell r="AW8">
            <v>1.4156515270833336</v>
          </cell>
          <cell r="AX8">
            <v>0.33975636650000007</v>
          </cell>
          <cell r="AY8">
            <v>0.67951273300000015</v>
          </cell>
          <cell r="AZ8">
            <v>1.2902140500000001</v>
          </cell>
          <cell r="BA8" t="str">
            <v>C20 reinforced concrete cement (standard mix in accordance to BS CP 114) for floor, thickness = 120mm</v>
          </cell>
          <cell r="BB8">
            <v>7.7412843000000002</v>
          </cell>
          <cell r="BC8">
            <v>0.64510702500000006</v>
          </cell>
          <cell r="BD8">
            <v>1.2902140500000001</v>
          </cell>
          <cell r="BE8">
            <v>1.4192354550000001</v>
          </cell>
          <cell r="BF8">
            <v>2.8384709100000003</v>
          </cell>
          <cell r="BG8">
            <v>4.45837753125</v>
          </cell>
          <cell r="BH8" t="str">
            <v>Brick masonry works in (1:3) for walls, as per cross sectoin on drawing</v>
          </cell>
          <cell r="BI8">
            <v>6.6875662968749996</v>
          </cell>
          <cell r="BJ8">
            <v>1.3375132593749999</v>
          </cell>
          <cell r="BL8">
            <v>2229.1887656250001</v>
          </cell>
          <cell r="BM8">
            <v>6.2417285437499999</v>
          </cell>
          <cell r="BN8">
            <v>6.2417285437499999</v>
          </cell>
          <cell r="BO8">
            <v>1.4021888906250002</v>
          </cell>
          <cell r="BP8">
            <v>8.4131333437500011</v>
          </cell>
          <cell r="BQ8">
            <v>0.70109444531250009</v>
          </cell>
          <cell r="BR8">
            <v>1.4021888906250002</v>
          </cell>
          <cell r="BS8">
            <v>1.5424077796875004</v>
          </cell>
          <cell r="BT8">
            <v>3.0848155593750008</v>
          </cell>
          <cell r="BU8">
            <v>32.821606625000008</v>
          </cell>
          <cell r="BV8" t="str">
            <v>M.S. reinforcement of plain hot rolled m.s. rods to BS4449 for slab, use 10 rings of 8mm bars as per cross section on drawings</v>
          </cell>
          <cell r="BY8">
            <v>32.821606625000008</v>
          </cell>
          <cell r="BZ8">
            <v>0.82054016562500021</v>
          </cell>
          <cell r="CA8">
            <v>0.19692963975000005</v>
          </cell>
          <cell r="CB8">
            <v>0.3938592795000001</v>
          </cell>
          <cell r="CC8">
            <v>1</v>
          </cell>
          <cell r="CD8">
            <v>2</v>
          </cell>
          <cell r="CE8">
            <v>22.579531250000002</v>
          </cell>
          <cell r="CF8">
            <v>9.4834031250000006</v>
          </cell>
          <cell r="CG8">
            <v>1.1289765625000001</v>
          </cell>
          <cell r="CH8">
            <v>0.56448828125000006</v>
          </cell>
          <cell r="CI8">
            <v>4.5159062500000005</v>
          </cell>
          <cell r="CJ8">
            <v>9.0318125000000009</v>
          </cell>
          <cell r="CK8">
            <v>22.579531250000002</v>
          </cell>
          <cell r="CL8">
            <v>1.1289765625000001</v>
          </cell>
          <cell r="CM8">
            <v>2.2579531250000002</v>
          </cell>
          <cell r="CN8">
            <v>2.2579531250000002</v>
          </cell>
          <cell r="CO8">
            <v>0</v>
          </cell>
          <cell r="CP8">
            <v>0</v>
          </cell>
          <cell r="CQ8">
            <v>0</v>
          </cell>
          <cell r="CR8">
            <v>0</v>
          </cell>
          <cell r="CS8">
            <v>0</v>
          </cell>
          <cell r="CT8">
            <v>4.9085937500000005</v>
          </cell>
          <cell r="CU8">
            <v>4.9085937500000005</v>
          </cell>
          <cell r="CV8">
            <v>9.8171875000000011</v>
          </cell>
          <cell r="CW8">
            <v>24.542968750000004</v>
          </cell>
          <cell r="CX8">
            <v>4.9085937500000005</v>
          </cell>
          <cell r="CY8">
            <v>1.2271484375000001</v>
          </cell>
          <cell r="CZ8">
            <v>2.4542968750000003</v>
          </cell>
          <cell r="DA8">
            <v>45.044397750000002</v>
          </cell>
          <cell r="DB8" t="str">
            <v>M.S. reinforcement of plain hot rolled m.s. rods to BS4449 for slab, use 8mm bars at 150 c.c. spacing</v>
          </cell>
          <cell r="DE8">
            <v>45.044397750000002</v>
          </cell>
          <cell r="DF8">
            <v>1.1261099437500002</v>
          </cell>
          <cell r="DG8">
            <v>0.27026638650000001</v>
          </cell>
          <cell r="DH8">
            <v>0.54053277300000002</v>
          </cell>
          <cell r="DI8">
            <v>1</v>
          </cell>
          <cell r="DJ8">
            <v>1</v>
          </cell>
          <cell r="DK8">
            <v>1.7160000000000002</v>
          </cell>
          <cell r="DL8">
            <v>0.25</v>
          </cell>
          <cell r="DM8">
            <v>2</v>
          </cell>
          <cell r="DN8">
            <v>1.25</v>
          </cell>
          <cell r="DO8">
            <v>0.25</v>
          </cell>
          <cell r="DP8">
            <v>1</v>
          </cell>
          <cell r="DQ8">
            <v>2</v>
          </cell>
          <cell r="DR8">
            <v>0.8</v>
          </cell>
          <cell r="DS8">
            <v>0.6</v>
          </cell>
          <cell r="DT8">
            <v>0.2</v>
          </cell>
          <cell r="DU8">
            <v>0.5</v>
          </cell>
          <cell r="DV8">
            <v>0.4</v>
          </cell>
          <cell r="DW8">
            <v>1.02632805</v>
          </cell>
          <cell r="DX8" t="str">
            <v>C20 reinforced concrete cement (standard mix in accordance to BS CP 114) for slab, thickness = 120mm</v>
          </cell>
          <cell r="DY8">
            <v>6.1579683000000003</v>
          </cell>
          <cell r="DZ8">
            <v>0.51316402500000002</v>
          </cell>
          <cell r="EA8">
            <v>1.02632805</v>
          </cell>
          <cell r="EB8">
            <v>1.1289608550000001</v>
          </cell>
          <cell r="EC8">
            <v>2.2579217100000002</v>
          </cell>
          <cell r="ED8">
            <v>35.341875000000002</v>
          </cell>
          <cell r="EE8" t="str">
            <v>Plastering outside tank in (1:3) cement-sand plaster in 2 layers of 12.5mm, total thickness = 25mm.</v>
          </cell>
          <cell r="EF8">
            <v>5.6448828125000006</v>
          </cell>
          <cell r="EG8">
            <v>0.67738593750000009</v>
          </cell>
          <cell r="EH8">
            <v>5.6448828125000006</v>
          </cell>
          <cell r="EI8">
            <v>5.6448828125000006</v>
          </cell>
          <cell r="EJ8">
            <v>0.84493783999999994</v>
          </cell>
          <cell r="EK8">
            <v>0.92943162400000001</v>
          </cell>
          <cell r="EL8">
            <v>25.446149999999999</v>
          </cell>
          <cell r="EM8">
            <v>32.4</v>
          </cell>
          <cell r="EN8">
            <v>0.32400000000000001</v>
          </cell>
          <cell r="EO8">
            <v>2.673</v>
          </cell>
          <cell r="EP8">
            <v>25.446149999999999</v>
          </cell>
          <cell r="EQ8">
            <v>8</v>
          </cell>
          <cell r="ER8">
            <v>0.31807687499999998</v>
          </cell>
          <cell r="ES8">
            <v>0.84820499999999999</v>
          </cell>
          <cell r="ET8">
            <v>0.84820499999999999</v>
          </cell>
          <cell r="EU8">
            <v>0.84820499999999999</v>
          </cell>
          <cell r="EV8">
            <v>1.69641</v>
          </cell>
          <cell r="EW8">
            <v>1</v>
          </cell>
        </row>
        <row r="9">
          <cell r="AG9">
            <v>2</v>
          </cell>
          <cell r="AH9" t="str">
            <v>Brick Masonry Reservoir Tank, 20 cum</v>
          </cell>
          <cell r="AI9">
            <v>179.07335375</v>
          </cell>
          <cell r="AJ9">
            <v>4.4768338437499997</v>
          </cell>
          <cell r="AK9">
            <v>7.1496613124999993</v>
          </cell>
          <cell r="AL9">
            <v>3.5748306562499996</v>
          </cell>
          <cell r="AM9">
            <v>4.0855207499999997</v>
          </cell>
          <cell r="AN9">
            <v>4.9026248999999993</v>
          </cell>
          <cell r="AO9">
            <v>0.81710415000000003</v>
          </cell>
          <cell r="AP9">
            <v>4.4940728249999999</v>
          </cell>
          <cell r="AQ9">
            <v>4.4940728249999999</v>
          </cell>
          <cell r="AR9">
            <v>142.72389498333337</v>
          </cell>
          <cell r="AS9" t="str">
            <v>M.S. reinforcement of plain hot rolled m.s. rods to BS4449 for slab, use 10mm bars at 150 c.c. spacing</v>
          </cell>
          <cell r="AU9">
            <v>164.13247923083335</v>
          </cell>
          <cell r="AW9">
            <v>3.5680973745833344</v>
          </cell>
          <cell r="AX9">
            <v>0.85634336990000026</v>
          </cell>
          <cell r="AY9">
            <v>1.7126867398000005</v>
          </cell>
          <cell r="AZ9">
            <v>2.6023400625000006</v>
          </cell>
          <cell r="BA9" t="str">
            <v>C20 reinforced concrete cement (standard mix in accordance to BS CP 114) for floor, thickness = 150mm</v>
          </cell>
          <cell r="BB9">
            <v>15.614040375000004</v>
          </cell>
          <cell r="BC9">
            <v>1.3011700312500003</v>
          </cell>
          <cell r="BD9">
            <v>2.6023400625000006</v>
          </cell>
          <cell r="BE9">
            <v>2.8625740687500008</v>
          </cell>
          <cell r="BF9">
            <v>5.7251481375000015</v>
          </cell>
          <cell r="BG9">
            <v>8.2424320874999992</v>
          </cell>
          <cell r="BH9" t="str">
            <v>Brick masonry works in (1:3) for walls, as per cross sectoin on drawing</v>
          </cell>
          <cell r="BI9">
            <v>12.363648131249999</v>
          </cell>
          <cell r="BJ9">
            <v>2.4727296262499996</v>
          </cell>
          <cell r="BL9">
            <v>4121.2160437499997</v>
          </cell>
          <cell r="BM9">
            <v>11.539404922499997</v>
          </cell>
          <cell r="BN9">
            <v>11.539404922499997</v>
          </cell>
          <cell r="BO9">
            <v>1.9752573937500002</v>
          </cell>
          <cell r="BP9">
            <v>11.8515443625</v>
          </cell>
          <cell r="BQ9">
            <v>0.9876286968750001</v>
          </cell>
          <cell r="BR9">
            <v>1.9752573937500002</v>
          </cell>
          <cell r="BS9">
            <v>2.1727831331250003</v>
          </cell>
          <cell r="BT9">
            <v>4.3455662662500005</v>
          </cell>
          <cell r="BU9">
            <v>54.276637950000016</v>
          </cell>
          <cell r="BV9" t="str">
            <v>M.S. reinforcement of plain hot rolled m.s. rods to BS4449 for slab, use 12 rings of 8mm bars as per cross section on drawings</v>
          </cell>
          <cell r="BY9">
            <v>54.276637950000016</v>
          </cell>
          <cell r="BZ9">
            <v>1.3569159487500004</v>
          </cell>
          <cell r="CA9">
            <v>0.32565982770000013</v>
          </cell>
          <cell r="CB9">
            <v>0.65131965540000025</v>
          </cell>
          <cell r="CC9">
            <v>1</v>
          </cell>
          <cell r="CD9">
            <v>2</v>
          </cell>
          <cell r="CE9">
            <v>34.909918750000003</v>
          </cell>
          <cell r="CF9">
            <v>14.662165875000001</v>
          </cell>
          <cell r="CG9">
            <v>1.7454959375000003</v>
          </cell>
          <cell r="CH9">
            <v>0.87274796875000016</v>
          </cell>
          <cell r="CI9">
            <v>6.9819837500000013</v>
          </cell>
          <cell r="CJ9">
            <v>13.963967500000003</v>
          </cell>
          <cell r="CK9">
            <v>34.909918750000003</v>
          </cell>
          <cell r="CL9">
            <v>1.7454959375000003</v>
          </cell>
          <cell r="CM9">
            <v>3.4909918750000006</v>
          </cell>
          <cell r="CN9">
            <v>3.4909918750000006</v>
          </cell>
          <cell r="CO9">
            <v>0</v>
          </cell>
          <cell r="CP9">
            <v>0</v>
          </cell>
          <cell r="CQ9">
            <v>0</v>
          </cell>
          <cell r="CR9">
            <v>0</v>
          </cell>
          <cell r="CS9">
            <v>0</v>
          </cell>
          <cell r="CT9">
            <v>9.6208437500000006</v>
          </cell>
          <cell r="CU9">
            <v>9.6208437500000006</v>
          </cell>
          <cell r="CV9">
            <v>19.241687500000001</v>
          </cell>
          <cell r="CW9">
            <v>48.104218750000001</v>
          </cell>
          <cell r="CX9">
            <v>9.6208437500000006</v>
          </cell>
          <cell r="CY9">
            <v>2.4052109375000001</v>
          </cell>
          <cell r="CZ9">
            <v>4.8104218750000003</v>
          </cell>
          <cell r="DA9">
            <v>119.46422898333333</v>
          </cell>
          <cell r="DB9" t="str">
            <v>M.S. reinforcement of plain hot rolled m.s. rods to BS4449 for slab, use 10mm bars at 150 c.c. spacing</v>
          </cell>
          <cell r="DD9">
            <v>119.46422898333333</v>
          </cell>
          <cell r="DF9">
            <v>2.9866057245833333</v>
          </cell>
          <cell r="DG9">
            <v>0.71678537389999997</v>
          </cell>
          <cell r="DH9">
            <v>1.4335707477999999</v>
          </cell>
          <cell r="DI9">
            <v>1</v>
          </cell>
          <cell r="DJ9">
            <v>1</v>
          </cell>
          <cell r="DK9">
            <v>1.7160000000000002</v>
          </cell>
          <cell r="DL9">
            <v>0.25</v>
          </cell>
          <cell r="DM9">
            <v>2</v>
          </cell>
          <cell r="DN9">
            <v>1.25</v>
          </cell>
          <cell r="DO9">
            <v>0.25</v>
          </cell>
          <cell r="DP9">
            <v>1</v>
          </cell>
          <cell r="DQ9">
            <v>2</v>
          </cell>
          <cell r="DR9">
            <v>0.8</v>
          </cell>
          <cell r="DS9">
            <v>0.6</v>
          </cell>
          <cell r="DT9">
            <v>0.2</v>
          </cell>
          <cell r="DU9">
            <v>0.5</v>
          </cell>
          <cell r="DV9">
            <v>0.4</v>
          </cell>
          <cell r="DW9">
            <v>2.1782375624999997</v>
          </cell>
          <cell r="DX9" t="str">
            <v>C20 reinforced concrete cement (standard mix in accordance to BS CP 114) for slab, thickness = 150mm</v>
          </cell>
          <cell r="DY9">
            <v>13.069425374999998</v>
          </cell>
          <cell r="DZ9">
            <v>1.0891187812499998</v>
          </cell>
          <cell r="EA9">
            <v>2.1782375624999997</v>
          </cell>
          <cell r="EB9">
            <v>2.3960613187499997</v>
          </cell>
          <cell r="EC9">
            <v>4.7921226374999994</v>
          </cell>
          <cell r="ED9">
            <v>50.578150000000001</v>
          </cell>
          <cell r="EE9" t="str">
            <v>Plastering outside tank in (1:3) cement-sand plaster in 2 layers of 12.5mm, total thickness = 25mm.</v>
          </cell>
          <cell r="EF9">
            <v>12.6445375</v>
          </cell>
          <cell r="EG9">
            <v>1.5173444999999999</v>
          </cell>
          <cell r="EH9">
            <v>12.6445375</v>
          </cell>
          <cell r="EI9">
            <v>12.6445375</v>
          </cell>
          <cell r="EJ9">
            <v>1.4299322624999999</v>
          </cell>
          <cell r="EK9">
            <v>1.5729254887500002</v>
          </cell>
          <cell r="EL9">
            <v>28.58765</v>
          </cell>
          <cell r="EM9">
            <v>36.4</v>
          </cell>
          <cell r="EN9">
            <v>0.36399999999999999</v>
          </cell>
          <cell r="EO9">
            <v>3.0030000000000001</v>
          </cell>
          <cell r="EP9">
            <v>28.58765</v>
          </cell>
          <cell r="EQ9">
            <v>10</v>
          </cell>
          <cell r="ER9">
            <v>0.357345625</v>
          </cell>
          <cell r="ES9">
            <v>0.95292166666666667</v>
          </cell>
          <cell r="ET9">
            <v>0.95292166666666667</v>
          </cell>
          <cell r="EU9">
            <v>0.95292166666666667</v>
          </cell>
          <cell r="EV9">
            <v>1.9058433333333333</v>
          </cell>
          <cell r="EW9">
            <v>1</v>
          </cell>
        </row>
        <row r="10">
          <cell r="AG10">
            <v>3</v>
          </cell>
          <cell r="AH10" t="str">
            <v>Brick Masonry Reservoir Tank, 30 cum</v>
          </cell>
          <cell r="AI10">
            <v>191.12886</v>
          </cell>
          <cell r="AJ10">
            <v>4.7782214999999999</v>
          </cell>
          <cell r="AK10">
            <v>9.1128631999999996</v>
          </cell>
          <cell r="AL10">
            <v>4.5564315999999998</v>
          </cell>
          <cell r="AM10">
            <v>4.925872</v>
          </cell>
          <cell r="AN10">
            <v>5.9110464</v>
          </cell>
          <cell r="AO10">
            <v>0.98517440000000001</v>
          </cell>
          <cell r="AP10">
            <v>5.4184592</v>
          </cell>
          <cell r="AQ10">
            <v>5.4184592</v>
          </cell>
          <cell r="AR10">
            <v>209.64712288000004</v>
          </cell>
          <cell r="AS10" t="str">
            <v>M.S. reinforcement of plain hot rolled m.s. rods to BS4449 for slab, use 10mm bars at 125 c.c. spacing</v>
          </cell>
          <cell r="AU10">
            <v>241.09419131200002</v>
          </cell>
          <cell r="AW10">
            <v>5.2411780720000012</v>
          </cell>
          <cell r="AX10">
            <v>1.2578827372800003</v>
          </cell>
          <cell r="AY10">
            <v>2.5157654745600007</v>
          </cell>
          <cell r="AZ10">
            <v>3.610211800000001</v>
          </cell>
          <cell r="BA10" t="str">
            <v>C20 reinforced concrete cement (standard mix in accordance to BS CP 114) for floor, thickness = 170mm</v>
          </cell>
          <cell r="BB10">
            <v>21.661270800000004</v>
          </cell>
          <cell r="BC10">
            <v>1.8051059000000005</v>
          </cell>
          <cell r="BD10">
            <v>3.610211800000001</v>
          </cell>
          <cell r="BE10">
            <v>3.9712329800000012</v>
          </cell>
          <cell r="BF10">
            <v>7.9424659600000025</v>
          </cell>
          <cell r="BG10">
            <v>12.315936600000002</v>
          </cell>
          <cell r="BH10" t="str">
            <v>Brick masonry works in (1:3) for walls, as per cross sectoin on drawing</v>
          </cell>
          <cell r="BI10">
            <v>18.473904900000004</v>
          </cell>
          <cell r="BJ10">
            <v>3.6947809800000004</v>
          </cell>
          <cell r="BL10">
            <v>6157.9683000000014</v>
          </cell>
          <cell r="BM10">
            <v>17.242311240000003</v>
          </cell>
          <cell r="BN10">
            <v>17.242311240000003</v>
          </cell>
          <cell r="BO10">
            <v>2.6368572937500003</v>
          </cell>
          <cell r="BP10">
            <v>15.821143762500002</v>
          </cell>
          <cell r="BQ10">
            <v>1.3184286468750002</v>
          </cell>
          <cell r="BR10">
            <v>2.6368572937500003</v>
          </cell>
          <cell r="BS10">
            <v>2.9005430231250005</v>
          </cell>
          <cell r="BT10">
            <v>5.8010860462500009</v>
          </cell>
          <cell r="BU10">
            <v>88.715598727500009</v>
          </cell>
          <cell r="BV10" t="str">
            <v>M.S. reinforcement of plain hot rolled m.s. rods to BS4449 for slab, use 11 rings of 8mm bars and 4 rings of 10mm bars as per cross section on drawings</v>
          </cell>
          <cell r="BX10">
            <v>32.13710519</v>
          </cell>
          <cell r="BY10">
            <v>56.578493537500002</v>
          </cell>
          <cell r="BZ10">
            <v>2.2178899681875004</v>
          </cell>
          <cell r="CA10">
            <v>0.53229359236500007</v>
          </cell>
          <cell r="CB10">
            <v>1.0645871847300001</v>
          </cell>
          <cell r="CC10">
            <v>1</v>
          </cell>
          <cell r="CD10">
            <v>2</v>
          </cell>
          <cell r="CE10">
            <v>46.494200000000006</v>
          </cell>
          <cell r="CF10">
            <v>19.527564000000002</v>
          </cell>
          <cell r="CG10">
            <v>2.3247100000000005</v>
          </cell>
          <cell r="CH10">
            <v>1.1623550000000002</v>
          </cell>
          <cell r="CI10">
            <v>9.298840000000002</v>
          </cell>
          <cell r="CJ10">
            <v>18.597680000000004</v>
          </cell>
          <cell r="CK10">
            <v>46.494200000000006</v>
          </cell>
          <cell r="CL10">
            <v>2.3247100000000005</v>
          </cell>
          <cell r="CM10">
            <v>4.649420000000001</v>
          </cell>
          <cell r="CN10">
            <v>4.649420000000001</v>
          </cell>
          <cell r="CO10">
            <v>1</v>
          </cell>
          <cell r="CP10">
            <v>3.25</v>
          </cell>
          <cell r="CQ10">
            <v>0.25</v>
          </cell>
          <cell r="CR10">
            <v>1</v>
          </cell>
          <cell r="CS10">
            <v>1</v>
          </cell>
          <cell r="CT10">
            <v>12.566000000000001</v>
          </cell>
          <cell r="CU10">
            <v>12.566000000000001</v>
          </cell>
          <cell r="CV10">
            <v>25.132000000000001</v>
          </cell>
          <cell r="CW10">
            <v>62.830000000000005</v>
          </cell>
          <cell r="CX10">
            <v>12.566000000000001</v>
          </cell>
          <cell r="CY10">
            <v>3.1415000000000002</v>
          </cell>
          <cell r="CZ10">
            <v>6.2830000000000004</v>
          </cell>
          <cell r="DA10">
            <v>127.59588205714287</v>
          </cell>
          <cell r="DB10" t="str">
            <v>M.S. reinforcement of plain hot rolled m.s. rods to BS4449 for slab, use 10mm bars at 175 c.c. spacing</v>
          </cell>
          <cell r="DD10">
            <v>127.59588205714287</v>
          </cell>
          <cell r="DF10">
            <v>3.1898970514285718</v>
          </cell>
          <cell r="DG10">
            <v>0.76557529234285726</v>
          </cell>
          <cell r="DH10">
            <v>1.5311505846857145</v>
          </cell>
          <cell r="DI10">
            <v>1</v>
          </cell>
          <cell r="DJ10">
            <v>1</v>
          </cell>
          <cell r="DK10">
            <v>1.7160000000000002</v>
          </cell>
          <cell r="DL10">
            <v>0.25</v>
          </cell>
          <cell r="DM10">
            <v>2</v>
          </cell>
          <cell r="DN10">
            <v>1.25</v>
          </cell>
          <cell r="DO10">
            <v>0.25</v>
          </cell>
          <cell r="DP10">
            <v>1</v>
          </cell>
          <cell r="DQ10">
            <v>2</v>
          </cell>
          <cell r="DR10">
            <v>0.8</v>
          </cell>
          <cell r="DS10">
            <v>0.6</v>
          </cell>
          <cell r="DT10">
            <v>0.2</v>
          </cell>
          <cell r="DU10">
            <v>0.5</v>
          </cell>
          <cell r="DV10">
            <v>0.4</v>
          </cell>
          <cell r="DW10">
            <v>2.1714047999999999</v>
          </cell>
          <cell r="DX10" t="str">
            <v>C20 reinforced concrete cement (standard mix in accordance to BS CP 114) for slab, thickness = 120mm</v>
          </cell>
          <cell r="DY10">
            <v>13.0284288</v>
          </cell>
          <cell r="DZ10">
            <v>1.0857024</v>
          </cell>
          <cell r="EA10">
            <v>2.1714047999999999</v>
          </cell>
          <cell r="EB10">
            <v>2.3885452800000002</v>
          </cell>
          <cell r="EC10">
            <v>4.7770905600000004</v>
          </cell>
          <cell r="ED10">
            <v>67.856400000000008</v>
          </cell>
          <cell r="EE10" t="str">
            <v>Plastering outside tank in (1:3) cement-sand plaster in 2 layers of 12.5mm, total thickness = 25mm.</v>
          </cell>
          <cell r="EF10">
            <v>16.964100000000002</v>
          </cell>
          <cell r="EG10">
            <v>2.0356920000000001</v>
          </cell>
          <cell r="EH10">
            <v>16.964100000000002</v>
          </cell>
          <cell r="EI10">
            <v>16.964100000000002</v>
          </cell>
          <cell r="EJ10">
            <v>1.82257264</v>
          </cell>
          <cell r="EK10">
            <v>2.0048299040000002</v>
          </cell>
          <cell r="EL10">
            <v>30.1584</v>
          </cell>
          <cell r="EM10">
            <v>38.4</v>
          </cell>
          <cell r="EN10">
            <v>0.38400000000000001</v>
          </cell>
          <cell r="EO10">
            <v>3.1680000000000001</v>
          </cell>
          <cell r="EP10">
            <v>30.1584</v>
          </cell>
          <cell r="EQ10">
            <v>10</v>
          </cell>
          <cell r="ER10">
            <v>0.37697999999999998</v>
          </cell>
          <cell r="ES10">
            <v>1.00528</v>
          </cell>
          <cell r="ET10">
            <v>1.00528</v>
          </cell>
          <cell r="EU10">
            <v>1.00528</v>
          </cell>
          <cell r="EV10">
            <v>2.0105599999999999</v>
          </cell>
          <cell r="EW10">
            <v>1</v>
          </cell>
        </row>
        <row r="11">
          <cell r="AG11">
            <v>4</v>
          </cell>
          <cell r="AH11" t="str">
            <v>Brick Masonry Reservoir Tank, 40 cum</v>
          </cell>
          <cell r="AI11">
            <v>203.57705375000003</v>
          </cell>
          <cell r="AJ11">
            <v>5.0894263437500014</v>
          </cell>
          <cell r="AK11">
            <v>11.105045425</v>
          </cell>
          <cell r="AL11">
            <v>5.5525227125000001</v>
          </cell>
          <cell r="AM11">
            <v>5.8447607499999998</v>
          </cell>
          <cell r="AN11">
            <v>7.0137128999999998</v>
          </cell>
          <cell r="AO11">
            <v>1.16895215</v>
          </cell>
          <cell r="AP11">
            <v>6.4292368250000003</v>
          </cell>
          <cell r="AQ11">
            <v>6.4292368250000003</v>
          </cell>
          <cell r="AR11">
            <v>314.87772847500003</v>
          </cell>
          <cell r="AS11" t="str">
            <v>M.S. reinforcement of plain hot rolled m.s. rods to BS4449 for slab, use 10mm bars at 100 c.c. spacing</v>
          </cell>
          <cell r="AU11">
            <v>362.10938774624998</v>
          </cell>
          <cell r="AW11">
            <v>7.871943211875001</v>
          </cell>
          <cell r="AX11">
            <v>1.8892663708500002</v>
          </cell>
          <cell r="AY11">
            <v>3.7785327417000003</v>
          </cell>
          <cell r="AZ11">
            <v>4.5930300750000006</v>
          </cell>
          <cell r="BA11" t="str">
            <v>C20 reinforced concrete cement (standard mix in accordance to BS CP 114) for floor, thickness = 180mm</v>
          </cell>
          <cell r="BB11">
            <v>27.558180450000002</v>
          </cell>
          <cell r="BC11">
            <v>2.2965150375000003</v>
          </cell>
          <cell r="BD11">
            <v>4.5930300750000006</v>
          </cell>
          <cell r="BE11">
            <v>5.0523330825000015</v>
          </cell>
          <cell r="BF11">
            <v>10.104666165000003</v>
          </cell>
          <cell r="BG11">
            <v>15.274051537500005</v>
          </cell>
          <cell r="BH11" t="str">
            <v>Brick masonry works in (1:3) for walls, as per cross sectoin on drawing</v>
          </cell>
          <cell r="BI11">
            <v>22.911077306250007</v>
          </cell>
          <cell r="BJ11">
            <v>4.5822154612500015</v>
          </cell>
          <cell r="BL11">
            <v>7637.0257687500025</v>
          </cell>
          <cell r="BM11">
            <v>21.383672152500008</v>
          </cell>
          <cell r="BN11">
            <v>21.383672152500008</v>
          </cell>
          <cell r="BO11">
            <v>2.9549341687500004</v>
          </cell>
          <cell r="BP11">
            <v>17.729605012500002</v>
          </cell>
          <cell r="BQ11">
            <v>1.4774670843750002</v>
          </cell>
          <cell r="BR11">
            <v>2.9549341687500004</v>
          </cell>
          <cell r="BS11">
            <v>3.2504275856250007</v>
          </cell>
          <cell r="BT11">
            <v>6.5008551712500013</v>
          </cell>
          <cell r="BU11">
            <v>99.417118477499997</v>
          </cell>
          <cell r="BV11" t="str">
            <v>M.S. reinforcement of plain hot rolled m.s. rods to BS4449 for slab, use 11 rings of 8mm bars and 4 rings of 10mm bars as per cross section on drawings</v>
          </cell>
          <cell r="BX11">
            <v>36.013716189999997</v>
          </cell>
          <cell r="BY11">
            <v>63.403402287500001</v>
          </cell>
          <cell r="BZ11">
            <v>2.4854279619374999</v>
          </cell>
          <cell r="CA11">
            <v>0.59650271086499995</v>
          </cell>
          <cell r="CB11">
            <v>1.1930054217299999</v>
          </cell>
          <cell r="CC11">
            <v>1</v>
          </cell>
          <cell r="CD11">
            <v>2</v>
          </cell>
          <cell r="CE11">
            <v>54.073068750000004</v>
          </cell>
          <cell r="CF11">
            <v>22.710688875000002</v>
          </cell>
          <cell r="CG11">
            <v>2.7036534375000003</v>
          </cell>
          <cell r="CH11">
            <v>1.3518267187500002</v>
          </cell>
          <cell r="CI11">
            <v>10.814613750000001</v>
          </cell>
          <cell r="CJ11">
            <v>21.629227500000002</v>
          </cell>
          <cell r="CK11">
            <v>54.073068750000004</v>
          </cell>
          <cell r="CL11">
            <v>2.7036534375000003</v>
          </cell>
          <cell r="CM11">
            <v>5.4073068750000006</v>
          </cell>
          <cell r="CN11">
            <v>5.4073068750000006</v>
          </cell>
          <cell r="CO11">
            <v>1</v>
          </cell>
          <cell r="CP11">
            <v>3.25</v>
          </cell>
          <cell r="CQ11">
            <v>0.25</v>
          </cell>
          <cell r="CR11">
            <v>1</v>
          </cell>
          <cell r="CS11">
            <v>1</v>
          </cell>
          <cell r="CT11">
            <v>15.90384375</v>
          </cell>
          <cell r="CU11">
            <v>15.90384375</v>
          </cell>
          <cell r="CV11">
            <v>31.8076875</v>
          </cell>
          <cell r="CW11">
            <v>79.519218749999993</v>
          </cell>
          <cell r="CX11">
            <v>15.90384375</v>
          </cell>
          <cell r="CY11">
            <v>3.9759609375</v>
          </cell>
          <cell r="CZ11">
            <v>7.951921875</v>
          </cell>
          <cell r="DA11">
            <v>181.49000498333336</v>
          </cell>
          <cell r="DB11" t="str">
            <v>M.S. reinforcement of plain hot rolled m.s. rods to BS4449 for slab, use 10mm bars at 150 c.c. spacing</v>
          </cell>
          <cell r="DD11">
            <v>181.49000498333336</v>
          </cell>
          <cell r="DF11">
            <v>4.5372501245833341</v>
          </cell>
          <cell r="DG11">
            <v>1.0889400299000003</v>
          </cell>
          <cell r="DH11">
            <v>2.1778800598000005</v>
          </cell>
          <cell r="DI11">
            <v>2</v>
          </cell>
          <cell r="DJ11">
            <v>1</v>
          </cell>
          <cell r="DK11">
            <v>3.4320000000000004</v>
          </cell>
          <cell r="DL11">
            <v>0.5</v>
          </cell>
          <cell r="DM11">
            <v>4</v>
          </cell>
          <cell r="DN11">
            <v>2.5</v>
          </cell>
          <cell r="DO11">
            <v>0.5</v>
          </cell>
          <cell r="DP11">
            <v>2</v>
          </cell>
          <cell r="DQ11">
            <v>2</v>
          </cell>
          <cell r="DR11">
            <v>0.8</v>
          </cell>
          <cell r="DS11">
            <v>0.6</v>
          </cell>
          <cell r="DT11">
            <v>0.2</v>
          </cell>
          <cell r="DU11">
            <v>0.5</v>
          </cell>
          <cell r="DV11">
            <v>0.4</v>
          </cell>
          <cell r="DW11">
            <v>2.8679538875000001</v>
          </cell>
          <cell r="DX11" t="str">
            <v>C20 reinforced concrete cement (standard mix in accordance to BS CP 114) for slab, thickness = 130mm</v>
          </cell>
          <cell r="DY11">
            <v>17.207723325</v>
          </cell>
          <cell r="DZ11">
            <v>1.4339769437500001</v>
          </cell>
          <cell r="EA11">
            <v>2.8679538875000001</v>
          </cell>
          <cell r="EB11">
            <v>3.1547492762500005</v>
          </cell>
          <cell r="EC11">
            <v>6.3094985525000009</v>
          </cell>
          <cell r="ED11">
            <v>76.338450000000009</v>
          </cell>
          <cell r="EE11" t="str">
            <v>Plastering outside tank in (1:3) cement-sand plaster in 2 layers of 12.5mm, total thickness = 25mm.</v>
          </cell>
          <cell r="EF11">
            <v>19.084612500000002</v>
          </cell>
          <cell r="EG11">
            <v>2.2901535000000002</v>
          </cell>
          <cell r="EH11">
            <v>19.084612500000002</v>
          </cell>
          <cell r="EI11">
            <v>19.084612500000002</v>
          </cell>
          <cell r="EJ11">
            <v>2.2210090849999999</v>
          </cell>
          <cell r="EK11">
            <v>2.4431099935000002</v>
          </cell>
          <cell r="EL11">
            <v>31.729150000000001</v>
          </cell>
          <cell r="EM11">
            <v>40.4</v>
          </cell>
          <cell r="EN11">
            <v>0.40399999999999997</v>
          </cell>
          <cell r="EO11">
            <v>3.3330000000000002</v>
          </cell>
          <cell r="EP11">
            <v>31.729150000000001</v>
          </cell>
          <cell r="EQ11">
            <v>11</v>
          </cell>
          <cell r="ER11">
            <v>0.39661437500000007</v>
          </cell>
          <cell r="ES11">
            <v>1.0576383333333335</v>
          </cell>
          <cell r="ET11">
            <v>1.0576383333333335</v>
          </cell>
          <cell r="EU11">
            <v>1.0576383333333335</v>
          </cell>
          <cell r="EV11">
            <v>2.1152766666666669</v>
          </cell>
          <cell r="EW11">
            <v>1</v>
          </cell>
        </row>
        <row r="12">
          <cell r="AG12">
            <v>5</v>
          </cell>
          <cell r="AH12" t="str">
            <v>Brick Masonry Reservoir Tank, 50 cum</v>
          </cell>
          <cell r="AI12">
            <v>216.41793500000006</v>
          </cell>
          <cell r="AJ12">
            <v>5.4104483750000014</v>
          </cell>
          <cell r="AK12">
            <v>13.684374</v>
          </cell>
          <cell r="AL12">
            <v>6.842187</v>
          </cell>
          <cell r="AM12">
            <v>6.842187</v>
          </cell>
          <cell r="AN12">
            <v>8.2106244000000004</v>
          </cell>
          <cell r="AO12">
            <v>1.3684374000000001</v>
          </cell>
          <cell r="AP12">
            <v>7.5264057000000006</v>
          </cell>
          <cell r="AQ12">
            <v>7.5264057000000006</v>
          </cell>
          <cell r="AR12">
            <v>372.54231710000005</v>
          </cell>
          <cell r="AS12" t="str">
            <v>M.S. reinforcement of plain hot rolled m.s. rods to BS4449 for slab, use 10mm bars at 100 c.c. spacing</v>
          </cell>
          <cell r="AU12">
            <v>428.42366466500005</v>
          </cell>
          <cell r="AW12">
            <v>9.3135579275000016</v>
          </cell>
          <cell r="AX12">
            <v>2.2352539026000002</v>
          </cell>
          <cell r="AY12">
            <v>4.4705078052000005</v>
          </cell>
          <cell r="AZ12">
            <v>6.0379630000000013</v>
          </cell>
          <cell r="BA12" t="str">
            <v>C20 reinforced concrete cement (standard mix in accordance to BS CP 114) for floor, thickness = 200mm</v>
          </cell>
          <cell r="BB12">
            <v>36.227778000000008</v>
          </cell>
          <cell r="BC12">
            <v>3.0189815000000007</v>
          </cell>
          <cell r="BD12">
            <v>6.0379630000000013</v>
          </cell>
          <cell r="BE12">
            <v>6.6417593000000021</v>
          </cell>
          <cell r="BF12">
            <v>13.283518600000004</v>
          </cell>
          <cell r="BG12">
            <v>18.893766375000002</v>
          </cell>
          <cell r="BH12" t="str">
            <v>Brick masonry works in (1:3) for walls, as per cross sectoin on drawing</v>
          </cell>
          <cell r="BI12">
            <v>28.340649562500005</v>
          </cell>
          <cell r="BJ12">
            <v>5.6681299125000004</v>
          </cell>
          <cell r="BL12">
            <v>9446.8831875000014</v>
          </cell>
          <cell r="BM12">
            <v>26.451272925000001</v>
          </cell>
          <cell r="BN12">
            <v>26.451272925000001</v>
          </cell>
          <cell r="BO12">
            <v>3.3336223593749996</v>
          </cell>
          <cell r="BP12">
            <v>20.001734156249999</v>
          </cell>
          <cell r="BQ12">
            <v>1.6668111796874998</v>
          </cell>
          <cell r="BR12">
            <v>3.3336223593749996</v>
          </cell>
          <cell r="BS12">
            <v>3.6669845953125</v>
          </cell>
          <cell r="BT12">
            <v>7.333969190625</v>
          </cell>
          <cell r="BU12">
            <v>110.11863822749999</v>
          </cell>
          <cell r="BV12" t="str">
            <v>M.S. reinforcement of plain hot rolled m.s. rods to BS4449 for slab, use 11 rings of 8mm bars and 4 rings of 10mm bars as per cross section on drawings</v>
          </cell>
          <cell r="BX12">
            <v>39.890327189999994</v>
          </cell>
          <cell r="BY12">
            <v>70.228311037499992</v>
          </cell>
          <cell r="BZ12">
            <v>2.7529659556874999</v>
          </cell>
          <cell r="CA12">
            <v>0.66071182936499995</v>
          </cell>
          <cell r="CB12">
            <v>1.3214236587299999</v>
          </cell>
          <cell r="CC12">
            <v>1</v>
          </cell>
          <cell r="CD12">
            <v>2</v>
          </cell>
          <cell r="CE12">
            <v>62.830000000000013</v>
          </cell>
          <cell r="CF12">
            <v>26.388600000000004</v>
          </cell>
          <cell r="CG12">
            <v>3.1415000000000006</v>
          </cell>
          <cell r="CH12">
            <v>1.5707500000000003</v>
          </cell>
          <cell r="CI12">
            <v>12.566000000000003</v>
          </cell>
          <cell r="CJ12">
            <v>25.132000000000005</v>
          </cell>
          <cell r="CK12">
            <v>62.830000000000013</v>
          </cell>
          <cell r="CL12">
            <v>3.1415000000000006</v>
          </cell>
          <cell r="CM12">
            <v>6.2830000000000013</v>
          </cell>
          <cell r="CN12">
            <v>6.2830000000000013</v>
          </cell>
          <cell r="CO12">
            <v>1</v>
          </cell>
          <cell r="CP12">
            <v>3.25</v>
          </cell>
          <cell r="CQ12">
            <v>0.25</v>
          </cell>
          <cell r="CR12">
            <v>1</v>
          </cell>
          <cell r="CS12">
            <v>1</v>
          </cell>
          <cell r="CT12">
            <v>19.634375000000002</v>
          </cell>
          <cell r="CU12">
            <v>19.634375000000002</v>
          </cell>
          <cell r="CV12">
            <v>39.268750000000004</v>
          </cell>
          <cell r="CW12">
            <v>98.171875000000014</v>
          </cell>
          <cell r="CX12">
            <v>19.634375000000002</v>
          </cell>
          <cell r="CY12">
            <v>4.9085937500000005</v>
          </cell>
          <cell r="CZ12">
            <v>9.8171875000000011</v>
          </cell>
          <cell r="DA12">
            <v>217.34865673333337</v>
          </cell>
          <cell r="DB12" t="str">
            <v>M.S. reinforcement of plain hot rolled m.s. rods to BS4449 for slab, use 10mm bars at 150 c.c. spacing</v>
          </cell>
          <cell r="DD12">
            <v>217.34865673333337</v>
          </cell>
          <cell r="DF12">
            <v>5.4337164183333346</v>
          </cell>
          <cell r="DG12">
            <v>1.3040919404000002</v>
          </cell>
          <cell r="DH12">
            <v>2.6081838808000004</v>
          </cell>
          <cell r="DI12">
            <v>2</v>
          </cell>
          <cell r="DJ12">
            <v>1</v>
          </cell>
          <cell r="DK12">
            <v>3.4320000000000004</v>
          </cell>
          <cell r="DL12">
            <v>0.5</v>
          </cell>
          <cell r="DM12">
            <v>4</v>
          </cell>
          <cell r="DN12">
            <v>2.5</v>
          </cell>
          <cell r="DO12">
            <v>0.5</v>
          </cell>
          <cell r="DP12">
            <v>2</v>
          </cell>
          <cell r="DQ12">
            <v>2</v>
          </cell>
          <cell r="DR12">
            <v>0.8</v>
          </cell>
          <cell r="DS12">
            <v>0.6</v>
          </cell>
          <cell r="DT12">
            <v>0.2</v>
          </cell>
          <cell r="DU12">
            <v>0.5</v>
          </cell>
          <cell r="DV12">
            <v>0.4</v>
          </cell>
          <cell r="DW12">
            <v>3.6988021000000009</v>
          </cell>
          <cell r="DX12" t="str">
            <v>C20 reinforced concrete cement (standard mix in accordance to BS CP 114) for slab, thickness = 140mm</v>
          </cell>
          <cell r="DY12">
            <v>22.192812600000003</v>
          </cell>
          <cell r="DZ12">
            <v>1.8494010500000004</v>
          </cell>
          <cell r="EA12">
            <v>3.6988021000000009</v>
          </cell>
          <cell r="EB12">
            <v>4.0686823100000016</v>
          </cell>
          <cell r="EC12">
            <v>8.1373646200000032</v>
          </cell>
          <cell r="ED12">
            <v>86.391250000000014</v>
          </cell>
          <cell r="EE12" t="str">
            <v>Plastering outside tank in (1:3) cement-sand plaster in 2 layers of 12.5mm, total thickness = 25mm.</v>
          </cell>
          <cell r="EF12">
            <v>21.597812500000003</v>
          </cell>
          <cell r="EG12">
            <v>2.5917375000000002</v>
          </cell>
          <cell r="EH12">
            <v>21.597812500000003</v>
          </cell>
          <cell r="EI12">
            <v>21.597812500000003</v>
          </cell>
          <cell r="EJ12">
            <v>2.7368748000000003</v>
          </cell>
          <cell r="EK12">
            <v>3.0105622800000007</v>
          </cell>
          <cell r="EL12">
            <v>33.299900000000001</v>
          </cell>
          <cell r="EM12">
            <v>42.4</v>
          </cell>
          <cell r="EN12">
            <v>0.42399999999999999</v>
          </cell>
          <cell r="EO12">
            <v>3.4980000000000002</v>
          </cell>
          <cell r="EP12">
            <v>33.299900000000001</v>
          </cell>
          <cell r="EQ12">
            <v>11</v>
          </cell>
          <cell r="ER12">
            <v>0.41624875</v>
          </cell>
          <cell r="ES12">
            <v>1.1099966666666667</v>
          </cell>
          <cell r="ET12">
            <v>1.1099966666666667</v>
          </cell>
          <cell r="EU12">
            <v>1.1099966666666667</v>
          </cell>
          <cell r="EV12">
            <v>2.2199933333333335</v>
          </cell>
          <cell r="EW12">
            <v>1</v>
          </cell>
        </row>
        <row r="13">
          <cell r="AG13">
            <v>6</v>
          </cell>
          <cell r="AH13" t="str">
            <v>Brick Masonry Reservoir Tank, 60 cum</v>
          </cell>
          <cell r="AI13">
            <v>229.65150375000005</v>
          </cell>
          <cell r="AJ13">
            <v>5.7412875937500019</v>
          </cell>
          <cell r="AK13">
            <v>16.232209037499999</v>
          </cell>
          <cell r="AL13">
            <v>8.1161045187499994</v>
          </cell>
          <cell r="AM13">
            <v>7.9181507499999997</v>
          </cell>
          <cell r="AN13">
            <v>9.5017809</v>
          </cell>
          <cell r="AO13">
            <v>1.5836301500000001</v>
          </cell>
          <cell r="AP13">
            <v>8.7099658250000012</v>
          </cell>
          <cell r="AQ13">
            <v>8.7099658250000012</v>
          </cell>
          <cell r="AR13">
            <v>500.90991312000006</v>
          </cell>
          <cell r="AS13" t="str">
            <v>M.S. reinforcement of plain hot rolled m.s. rods to BS4449 for slab, use 12mm bars at 125 c.c. spacing</v>
          </cell>
          <cell r="AT13">
            <v>576.04640008800004</v>
          </cell>
          <cell r="AW13">
            <v>12.522747828000002</v>
          </cell>
          <cell r="AX13">
            <v>3.0054594787200002</v>
          </cell>
          <cell r="AY13">
            <v>6.0109189574400004</v>
          </cell>
          <cell r="AZ13">
            <v>7.4036515875000006</v>
          </cell>
          <cell r="BA13" t="str">
            <v>C20 reinforced concrete cement (standard mix in accordance to BS CP 114) for floor, thickness = 210mm</v>
          </cell>
          <cell r="BB13">
            <v>44.421909525000004</v>
          </cell>
          <cell r="BC13">
            <v>3.7018257937500003</v>
          </cell>
          <cell r="BD13">
            <v>7.4036515875000006</v>
          </cell>
          <cell r="BE13">
            <v>8.144016746250001</v>
          </cell>
          <cell r="BF13">
            <v>16.288033492500002</v>
          </cell>
          <cell r="BG13">
            <v>22.144512037500004</v>
          </cell>
          <cell r="BH13" t="str">
            <v>Brick masonry works in (1:3) for walls, as per cross sectoin on drawing</v>
          </cell>
          <cell r="BI13">
            <v>33.216768056250004</v>
          </cell>
          <cell r="BJ13">
            <v>6.6433536112500011</v>
          </cell>
          <cell r="BL13">
            <v>11072.256018750002</v>
          </cell>
          <cell r="BM13">
            <v>31.002316852500002</v>
          </cell>
          <cell r="BN13">
            <v>31.002316852500002</v>
          </cell>
          <cell r="BO13">
            <v>3.59108791875</v>
          </cell>
          <cell r="BP13">
            <v>21.546527512499999</v>
          </cell>
          <cell r="BQ13">
            <v>1.795543959375</v>
          </cell>
          <cell r="BR13">
            <v>3.59108791875</v>
          </cell>
          <cell r="BS13">
            <v>3.9501967106250002</v>
          </cell>
          <cell r="BT13">
            <v>7.9003934212500004</v>
          </cell>
          <cell r="BU13">
            <v>120.8201579775</v>
          </cell>
          <cell r="BV13" t="str">
            <v>M.S. reinforcement of plain hot rolled m.s. rods to BS4449 for slab, use 11 rings of 8mm bars and 4 rings of 10mm bars as per cross section on drawings</v>
          </cell>
          <cell r="BX13">
            <v>43.766938189999998</v>
          </cell>
          <cell r="BY13">
            <v>77.053219787499998</v>
          </cell>
          <cell r="BZ13">
            <v>3.0205039494375003</v>
          </cell>
          <cell r="CA13">
            <v>0.72492094786500005</v>
          </cell>
          <cell r="CB13">
            <v>1.4498418957300001</v>
          </cell>
          <cell r="CC13">
            <v>1</v>
          </cell>
          <cell r="CD13">
            <v>2</v>
          </cell>
          <cell r="CE13">
            <v>70.408868750000011</v>
          </cell>
          <cell r="CF13">
            <v>29.571724875000005</v>
          </cell>
          <cell r="CG13">
            <v>3.5204434375000009</v>
          </cell>
          <cell r="CH13">
            <v>1.7602217187500004</v>
          </cell>
          <cell r="CI13">
            <v>14.081773750000004</v>
          </cell>
          <cell r="CJ13">
            <v>28.163547500000007</v>
          </cell>
          <cell r="CK13">
            <v>70.408868750000011</v>
          </cell>
          <cell r="CL13">
            <v>3.5204434375000009</v>
          </cell>
          <cell r="CM13">
            <v>7.0408868750000018</v>
          </cell>
          <cell r="CN13">
            <v>7.0408868750000018</v>
          </cell>
          <cell r="CO13">
            <v>1</v>
          </cell>
          <cell r="CP13">
            <v>3.25</v>
          </cell>
          <cell r="CQ13">
            <v>0.25</v>
          </cell>
          <cell r="CR13">
            <v>1</v>
          </cell>
          <cell r="CS13">
            <v>1</v>
          </cell>
          <cell r="CT13">
            <v>23.757593750000002</v>
          </cell>
          <cell r="CU13">
            <v>23.757593750000002</v>
          </cell>
          <cell r="CV13">
            <v>47.515187500000003</v>
          </cell>
          <cell r="CW13">
            <v>118.78796875</v>
          </cell>
          <cell r="CX13">
            <v>23.757593750000002</v>
          </cell>
          <cell r="CY13">
            <v>5.9393984375000004</v>
          </cell>
          <cell r="CZ13">
            <v>11.878796875000001</v>
          </cell>
          <cell r="DA13">
            <v>316.34653680000002</v>
          </cell>
          <cell r="DB13" t="str">
            <v>M.S. reinforcement of plain hot rolled m.s. rods to BS4449 for slab, use 12mm bars at 175 c.c. spacing</v>
          </cell>
          <cell r="DC13">
            <v>316.34653680000002</v>
          </cell>
          <cell r="DF13">
            <v>7.9086634200000008</v>
          </cell>
          <cell r="DG13">
            <v>1.8980792208000001</v>
          </cell>
          <cell r="DH13">
            <v>3.7961584416000003</v>
          </cell>
          <cell r="DI13">
            <v>2</v>
          </cell>
          <cell r="DJ13">
            <v>1</v>
          </cell>
          <cell r="DK13">
            <v>3.4320000000000004</v>
          </cell>
          <cell r="DL13">
            <v>0.5</v>
          </cell>
          <cell r="DM13">
            <v>4</v>
          </cell>
          <cell r="DN13">
            <v>2.5</v>
          </cell>
          <cell r="DO13">
            <v>0.5</v>
          </cell>
          <cell r="DP13">
            <v>2</v>
          </cell>
          <cell r="DQ13">
            <v>2</v>
          </cell>
          <cell r="DR13">
            <v>0.8</v>
          </cell>
          <cell r="DS13">
            <v>0.6</v>
          </cell>
          <cell r="DT13">
            <v>0.2</v>
          </cell>
          <cell r="DU13">
            <v>0.5</v>
          </cell>
          <cell r="DV13">
            <v>0.4</v>
          </cell>
          <cell r="DW13">
            <v>4.6757300624999996</v>
          </cell>
          <cell r="DX13" t="str">
            <v>C20 reinforced concrete cement (standard mix in accordance to BS CP 114) for slab, thickness = 150mm</v>
          </cell>
          <cell r="DY13">
            <v>28.054380374999997</v>
          </cell>
          <cell r="DZ13">
            <v>2.3378650312499998</v>
          </cell>
          <cell r="EA13">
            <v>4.6757300624999996</v>
          </cell>
          <cell r="EB13">
            <v>5.1433030687499999</v>
          </cell>
          <cell r="EC13">
            <v>10.2866061375</v>
          </cell>
          <cell r="ED13">
            <v>93.302550000000011</v>
          </cell>
          <cell r="EE13" t="str">
            <v>Plastering outside tank in (1:3) cement-sand plaster in 2 layers of 12.5mm, total thickness = 25mm.</v>
          </cell>
          <cell r="EF13">
            <v>23.325637500000003</v>
          </cell>
          <cell r="EG13">
            <v>2.7990765000000004</v>
          </cell>
          <cell r="EH13">
            <v>23.325637500000003</v>
          </cell>
          <cell r="EI13">
            <v>23.325637500000003</v>
          </cell>
          <cell r="EJ13">
            <v>3.2464418075000001</v>
          </cell>
          <cell r="EK13">
            <v>3.5710859882500006</v>
          </cell>
          <cell r="EL13">
            <v>34.870649999999998</v>
          </cell>
          <cell r="EM13">
            <v>44.399999999999991</v>
          </cell>
          <cell r="EN13">
            <v>0.44399999999999995</v>
          </cell>
          <cell r="EO13">
            <v>3.6629999999999994</v>
          </cell>
          <cell r="EP13">
            <v>34.870649999999998</v>
          </cell>
          <cell r="EQ13">
            <v>12</v>
          </cell>
          <cell r="ER13">
            <v>0.43588312499999998</v>
          </cell>
          <cell r="ES13">
            <v>1.162355</v>
          </cell>
          <cell r="ET13">
            <v>1.162355</v>
          </cell>
          <cell r="EU13">
            <v>1.162355</v>
          </cell>
          <cell r="EV13">
            <v>2.3247100000000001</v>
          </cell>
          <cell r="EW13">
            <v>1</v>
          </cell>
        </row>
        <row r="14">
          <cell r="AG14">
            <v>7</v>
          </cell>
          <cell r="AH14" t="str">
            <v>Brick Masonry Reservoir Tank, 80 cum</v>
          </cell>
          <cell r="AI14">
            <v>243.27776000000006</v>
          </cell>
          <cell r="AJ14">
            <v>6.0819440000000018</v>
          </cell>
          <cell r="AK14">
            <v>19.506201800000003</v>
          </cell>
          <cell r="AL14">
            <v>9.7531009000000015</v>
          </cell>
          <cell r="AM14">
            <v>9.0726520000000015</v>
          </cell>
          <cell r="AN14">
            <v>10.887182400000002</v>
          </cell>
          <cell r="AO14">
            <v>1.8145304000000004</v>
          </cell>
          <cell r="AP14">
            <v>9.9799172000000027</v>
          </cell>
          <cell r="AQ14">
            <v>9.9799172000000027</v>
          </cell>
          <cell r="AR14">
            <v>723.07779840000012</v>
          </cell>
          <cell r="AS14" t="str">
            <v>M.S. reinforcement of plain hot rolled m.s. rods to BS4449 for slab, use 12mm bars at 100 c.c. spacing</v>
          </cell>
          <cell r="AT14">
            <v>831.53946816000007</v>
          </cell>
          <cell r="AW14">
            <v>18.076944960000002</v>
          </cell>
          <cell r="AX14">
            <v>4.3384667904000009</v>
          </cell>
          <cell r="AY14">
            <v>8.6769335808000019</v>
          </cell>
          <cell r="AZ14">
            <v>9.3641832000000012</v>
          </cell>
          <cell r="BA14" t="str">
            <v>C20 reinforced concrete cement (standard mix in accordance to BS CP 114) for floor, thickness = 230mm</v>
          </cell>
          <cell r="BB14">
            <v>56.18509920000001</v>
          </cell>
          <cell r="BC14">
            <v>4.6820916000000006</v>
          </cell>
          <cell r="BD14">
            <v>9.3641832000000012</v>
          </cell>
          <cell r="BE14">
            <v>10.300601520000003</v>
          </cell>
          <cell r="BF14">
            <v>20.601203040000005</v>
          </cell>
          <cell r="BG14">
            <v>28.952064000000007</v>
          </cell>
          <cell r="BH14" t="str">
            <v>Brick masonry works in (1:3) for walls, as per cross sectoin on drawing</v>
          </cell>
          <cell r="BI14">
            <v>43.428096000000011</v>
          </cell>
          <cell r="BJ14">
            <v>8.6856192000000014</v>
          </cell>
          <cell r="BL14">
            <v>14476.032000000003</v>
          </cell>
          <cell r="BM14">
            <v>40.532889600000004</v>
          </cell>
          <cell r="BN14">
            <v>40.532889600000004</v>
          </cell>
          <cell r="BO14">
            <v>4.343516437499999</v>
          </cell>
          <cell r="BP14">
            <v>26.061098624999993</v>
          </cell>
          <cell r="BQ14">
            <v>2.1717582187499995</v>
          </cell>
          <cell r="BR14">
            <v>4.343516437499999</v>
          </cell>
          <cell r="BS14">
            <v>4.7778680812499994</v>
          </cell>
          <cell r="BT14">
            <v>9.5557361624999988</v>
          </cell>
          <cell r="BU14">
            <v>167.25433962</v>
          </cell>
          <cell r="BV14" t="str">
            <v>M.S. reinforcement of plain hot rolled m.s. rods to BS4449 for slab, use 11 rings of 8mm bars and 8 rings of 10mm bars as per cross section on drawings</v>
          </cell>
          <cell r="BX14">
            <v>95.287098379999989</v>
          </cell>
          <cell r="BY14">
            <v>83.878128537500004</v>
          </cell>
          <cell r="BZ14">
            <v>4.1813584905000001</v>
          </cell>
          <cell r="CA14">
            <v>1.0035260377199999</v>
          </cell>
          <cell r="CB14">
            <v>2.0070520754399999</v>
          </cell>
          <cell r="CC14">
            <v>1</v>
          </cell>
          <cell r="CD14">
            <v>2</v>
          </cell>
          <cell r="CE14">
            <v>84.820499999999996</v>
          </cell>
          <cell r="CF14">
            <v>35.624609999999997</v>
          </cell>
          <cell r="CG14">
            <v>4.2410249999999996</v>
          </cell>
          <cell r="CH14">
            <v>2.1205124999999998</v>
          </cell>
          <cell r="CI14">
            <v>16.964099999999998</v>
          </cell>
          <cell r="CJ14">
            <v>33.928199999999997</v>
          </cell>
          <cell r="CK14">
            <v>84.820499999999996</v>
          </cell>
          <cell r="CL14">
            <v>4.2410249999999996</v>
          </cell>
          <cell r="CM14">
            <v>8.4820499999999992</v>
          </cell>
          <cell r="CN14">
            <v>8.4820499999999992</v>
          </cell>
          <cell r="CO14">
            <v>1</v>
          </cell>
          <cell r="CP14">
            <v>3.25</v>
          </cell>
          <cell r="CQ14">
            <v>0.25</v>
          </cell>
          <cell r="CR14">
            <v>1</v>
          </cell>
          <cell r="CS14">
            <v>1</v>
          </cell>
          <cell r="CT14">
            <v>28.273500000000002</v>
          </cell>
          <cell r="CU14">
            <v>28.273500000000002</v>
          </cell>
          <cell r="CV14">
            <v>56.547000000000004</v>
          </cell>
          <cell r="CW14">
            <v>141.36750000000001</v>
          </cell>
          <cell r="CX14">
            <v>28.273500000000002</v>
          </cell>
          <cell r="CY14">
            <v>7.0683750000000005</v>
          </cell>
          <cell r="CZ14">
            <v>14.136750000000001</v>
          </cell>
          <cell r="DA14">
            <v>429.97836159999997</v>
          </cell>
          <cell r="DB14" t="str">
            <v>M.S. reinforcement of plain hot rolled m.s. rods to BS4449 for slab, use 12mm bars at 150 c.c. spacing</v>
          </cell>
          <cell r="DC14">
            <v>429.97836159999997</v>
          </cell>
          <cell r="DF14">
            <v>10.74945904</v>
          </cell>
          <cell r="DG14">
            <v>2.5798701695999999</v>
          </cell>
          <cell r="DH14">
            <v>5.1597403391999999</v>
          </cell>
          <cell r="DI14">
            <v>2</v>
          </cell>
          <cell r="DJ14">
            <v>1</v>
          </cell>
          <cell r="DK14">
            <v>3.4320000000000004</v>
          </cell>
          <cell r="DL14">
            <v>0.5</v>
          </cell>
          <cell r="DM14">
            <v>4</v>
          </cell>
          <cell r="DN14">
            <v>2.5</v>
          </cell>
          <cell r="DO14">
            <v>0.5</v>
          </cell>
          <cell r="DP14">
            <v>2</v>
          </cell>
          <cell r="DQ14">
            <v>2</v>
          </cell>
          <cell r="DR14">
            <v>0.8</v>
          </cell>
          <cell r="DS14">
            <v>0.6</v>
          </cell>
          <cell r="DT14">
            <v>0.2</v>
          </cell>
          <cell r="DU14">
            <v>0.5</v>
          </cell>
          <cell r="DV14">
            <v>0.4</v>
          </cell>
          <cell r="DW14">
            <v>6.1736757999999998</v>
          </cell>
          <cell r="DX14" t="str">
            <v>C20 reinforced concrete cement (standard mix in accordance to BS CP 114) for slab, thickness = 170mm</v>
          </cell>
          <cell r="DY14">
            <v>37.042054800000003</v>
          </cell>
          <cell r="DZ14">
            <v>3.0868378999999999</v>
          </cell>
          <cell r="EA14">
            <v>6.1736757999999998</v>
          </cell>
          <cell r="EB14">
            <v>6.7910433800000005</v>
          </cell>
          <cell r="EC14">
            <v>13.582086760000001</v>
          </cell>
          <cell r="ED14">
            <v>113.09399999999999</v>
          </cell>
          <cell r="EE14" t="str">
            <v>Plastering outside tank in (1:3) cement-sand plaster in 2 layers of 12.5mm, total thickness = 25mm.</v>
          </cell>
          <cell r="EF14">
            <v>28.273499999999999</v>
          </cell>
          <cell r="EG14">
            <v>3.3928199999999995</v>
          </cell>
          <cell r="EH14">
            <v>28.273499999999999</v>
          </cell>
          <cell r="EI14">
            <v>28.273499999999999</v>
          </cell>
          <cell r="EJ14">
            <v>3.901240360000001</v>
          </cell>
          <cell r="EK14">
            <v>4.2913643960000014</v>
          </cell>
          <cell r="EL14">
            <v>36.441400000000002</v>
          </cell>
          <cell r="EM14">
            <v>46.4</v>
          </cell>
          <cell r="EN14">
            <v>0.46399999999999997</v>
          </cell>
          <cell r="EO14">
            <v>3.8279999999999998</v>
          </cell>
          <cell r="EP14">
            <v>36.441400000000002</v>
          </cell>
          <cell r="EQ14">
            <v>12</v>
          </cell>
          <cell r="ER14">
            <v>0.45551750000000002</v>
          </cell>
          <cell r="ES14">
            <v>1.2147133333333333</v>
          </cell>
          <cell r="ET14">
            <v>1.2147133333333333</v>
          </cell>
          <cell r="EU14">
            <v>1.2147133333333333</v>
          </cell>
          <cell r="EV14">
            <v>2.4294266666666666</v>
          </cell>
          <cell r="EW14">
            <v>1</v>
          </cell>
        </row>
        <row r="15">
          <cell r="AG15">
            <v>8</v>
          </cell>
          <cell r="AH15" t="str">
            <v>Brick Masonry Reservoir Tank, 100 cum</v>
          </cell>
          <cell r="AI15">
            <v>257.29670375000006</v>
          </cell>
          <cell r="AJ15">
            <v>6.4324175937500021</v>
          </cell>
          <cell r="AK15">
            <v>22.672519650000002</v>
          </cell>
          <cell r="AL15">
            <v>11.336259825000001</v>
          </cell>
          <cell r="AM15">
            <v>10.305690750000002</v>
          </cell>
          <cell r="AN15">
            <v>12.366828900000002</v>
          </cell>
          <cell r="AO15">
            <v>2.0611381500000006</v>
          </cell>
          <cell r="AP15">
            <v>11.336259825000003</v>
          </cell>
          <cell r="AQ15">
            <v>11.336259825000003</v>
          </cell>
          <cell r="AR15">
            <v>826.99233540000012</v>
          </cell>
          <cell r="AS15" t="str">
            <v>M.S. reinforcement of plain hot rolled m.s. rods to BS4449 for slab, use 12mm bars at 100 c.c. spacing</v>
          </cell>
          <cell r="AT15">
            <v>951.04118571000004</v>
          </cell>
          <cell r="AW15">
            <v>20.674808385000006</v>
          </cell>
          <cell r="AX15">
            <v>4.9619540124000006</v>
          </cell>
          <cell r="AY15">
            <v>9.9239080248000011</v>
          </cell>
          <cell r="AZ15">
            <v>11.175572100000002</v>
          </cell>
          <cell r="BA15" t="str">
            <v>C20 reinforced concrete cement (standard mix in accordance to BS CP 114) for floor, thickness = 240mm</v>
          </cell>
          <cell r="BB15">
            <v>67.053432600000008</v>
          </cell>
          <cell r="BC15">
            <v>5.5877860500000009</v>
          </cell>
          <cell r="BD15">
            <v>11.175572100000002</v>
          </cell>
          <cell r="BE15">
            <v>12.293129310000003</v>
          </cell>
          <cell r="BF15">
            <v>24.586258620000006</v>
          </cell>
          <cell r="BG15">
            <v>35.896035600000005</v>
          </cell>
          <cell r="BH15" t="str">
            <v>Brick masonry works in (1:3) for walls, as per cross sectoin on drawing</v>
          </cell>
          <cell r="BI15">
            <v>53.844053400000007</v>
          </cell>
          <cell r="BJ15">
            <v>10.768810680000001</v>
          </cell>
          <cell r="BL15">
            <v>17948.017800000001</v>
          </cell>
          <cell r="BM15">
            <v>50.254449840000007</v>
          </cell>
          <cell r="BN15">
            <v>50.254449840000007</v>
          </cell>
          <cell r="BO15">
            <v>5.0100641999999995</v>
          </cell>
          <cell r="BP15">
            <v>30.060385199999999</v>
          </cell>
          <cell r="BQ15">
            <v>2.5050320999999998</v>
          </cell>
          <cell r="BR15">
            <v>5.0100641999999995</v>
          </cell>
          <cell r="BS15">
            <v>5.5110706199999999</v>
          </cell>
          <cell r="BT15">
            <v>11.02214124</v>
          </cell>
          <cell r="BU15">
            <v>207.64628582249998</v>
          </cell>
          <cell r="BV15" t="str">
            <v>M.S. reinforcement of plain hot rolled m.s. rods to BS4449 for slab, use 8 rings of 8mm bars and 11 rings of 10mm bars as per cross section on drawings</v>
          </cell>
          <cell r="BX15">
            <v>141.68044052249999</v>
          </cell>
          <cell r="BY15">
            <v>65.965845299999998</v>
          </cell>
          <cell r="BZ15">
            <v>5.1911571455624994</v>
          </cell>
          <cell r="CA15">
            <v>1.245877714935</v>
          </cell>
          <cell r="CB15">
            <v>2.49175542987</v>
          </cell>
          <cell r="CC15">
            <v>1</v>
          </cell>
          <cell r="CD15">
            <v>2</v>
          </cell>
          <cell r="CE15">
            <v>98.525293750000003</v>
          </cell>
          <cell r="CF15">
            <v>41.380623374999999</v>
          </cell>
          <cell r="CG15">
            <v>4.9262646875000007</v>
          </cell>
          <cell r="CH15">
            <v>2.4631323437500003</v>
          </cell>
          <cell r="CI15">
            <v>19.705058750000003</v>
          </cell>
          <cell r="CJ15">
            <v>39.410117500000005</v>
          </cell>
          <cell r="CK15">
            <v>98.525293750000003</v>
          </cell>
          <cell r="CL15">
            <v>4.9262646875000007</v>
          </cell>
          <cell r="CM15">
            <v>9.8525293750000014</v>
          </cell>
          <cell r="CN15">
            <v>9.8525293750000014</v>
          </cell>
          <cell r="CO15">
            <v>1</v>
          </cell>
          <cell r="CP15">
            <v>3.25</v>
          </cell>
          <cell r="CQ15">
            <v>0.25</v>
          </cell>
          <cell r="CR15">
            <v>1</v>
          </cell>
          <cell r="CS15">
            <v>1</v>
          </cell>
          <cell r="CT15">
            <v>33.18209375</v>
          </cell>
          <cell r="CU15">
            <v>33.18209375</v>
          </cell>
          <cell r="CV15">
            <v>66.3641875</v>
          </cell>
          <cell r="CW15">
            <v>165.91046875000001</v>
          </cell>
          <cell r="CX15">
            <v>33.18209375</v>
          </cell>
          <cell r="CY15">
            <v>8.2955234375</v>
          </cell>
          <cell r="CZ15">
            <v>16.591046875</v>
          </cell>
          <cell r="DA15">
            <v>594.64222032000009</v>
          </cell>
          <cell r="DB15" t="str">
            <v>M.S. reinforcement of plain hot rolled m.s. rods to BS4449 for slab, use 12mm bars at 125 c.c. spacing</v>
          </cell>
          <cell r="DC15">
            <v>594.64222032000009</v>
          </cell>
          <cell r="DF15">
            <v>14.866055508000002</v>
          </cell>
          <cell r="DG15">
            <v>3.5678533219200008</v>
          </cell>
          <cell r="DH15">
            <v>7.1357066438400016</v>
          </cell>
          <cell r="DI15">
            <v>2</v>
          </cell>
          <cell r="DJ15">
            <v>1</v>
          </cell>
          <cell r="DK15">
            <v>3.4320000000000004</v>
          </cell>
          <cell r="DL15">
            <v>0.5</v>
          </cell>
          <cell r="DM15">
            <v>4</v>
          </cell>
          <cell r="DN15">
            <v>2.5</v>
          </cell>
          <cell r="DO15">
            <v>0.5</v>
          </cell>
          <cell r="DP15">
            <v>2</v>
          </cell>
          <cell r="DQ15">
            <v>2</v>
          </cell>
          <cell r="DR15">
            <v>0.8</v>
          </cell>
          <cell r="DS15">
            <v>0.6</v>
          </cell>
          <cell r="DT15">
            <v>0.2</v>
          </cell>
          <cell r="DU15">
            <v>0.5</v>
          </cell>
          <cell r="DV15">
            <v>0.4</v>
          </cell>
          <cell r="DW15">
            <v>7.533474075</v>
          </cell>
          <cell r="DX15" t="str">
            <v>C20 reinforced concrete cement (standard mix in accordance to BS CP 114) for slab, thickness = 180mm</v>
          </cell>
          <cell r="DY15">
            <v>45.200844449999998</v>
          </cell>
          <cell r="DZ15">
            <v>3.7667370375</v>
          </cell>
          <cell r="EA15">
            <v>7.533474075</v>
          </cell>
          <cell r="EB15">
            <v>8.2868214825000006</v>
          </cell>
          <cell r="EC15">
            <v>16.573642965000001</v>
          </cell>
          <cell r="ED15">
            <v>130.68640000000002</v>
          </cell>
          <cell r="EE15" t="str">
            <v>Plastering outside tank in (1:3) cement-sand plaster in 2 layers of 12.5mm, total thickness = 25mm.</v>
          </cell>
          <cell r="EF15">
            <v>32.671600000000005</v>
          </cell>
          <cell r="EG15">
            <v>3.9205920000000005</v>
          </cell>
          <cell r="EH15">
            <v>32.671600000000005</v>
          </cell>
          <cell r="EI15">
            <v>32.671600000000005</v>
          </cell>
          <cell r="EJ15">
            <v>4.5345039300000005</v>
          </cell>
          <cell r="EK15">
            <v>4.9879543230000012</v>
          </cell>
          <cell r="EL15">
            <v>38.012149999999998</v>
          </cell>
          <cell r="EM15">
            <v>48.4</v>
          </cell>
          <cell r="EN15">
            <v>0.48399999999999999</v>
          </cell>
          <cell r="EO15">
            <v>3.9929999999999999</v>
          </cell>
          <cell r="EP15">
            <v>38.012149999999998</v>
          </cell>
          <cell r="EQ15">
            <v>13</v>
          </cell>
          <cell r="ER15">
            <v>0.475151875</v>
          </cell>
          <cell r="ES15">
            <v>1.2670716666666666</v>
          </cell>
          <cell r="ET15">
            <v>1.2670716666666666</v>
          </cell>
          <cell r="EU15">
            <v>1.2670716666666666</v>
          </cell>
          <cell r="EV15">
            <v>2.5341433333333332</v>
          </cell>
          <cell r="EW15">
            <v>1</v>
          </cell>
        </row>
        <row r="16">
          <cell r="AG16">
            <v>11</v>
          </cell>
          <cell r="AH16" t="str">
            <v>Stone Masonry Reservoir Tank, 10 cum</v>
          </cell>
          <cell r="AI16">
            <v>156.14040375000002</v>
          </cell>
          <cell r="AJ16">
            <v>3.9035100937500005</v>
          </cell>
          <cell r="AK16">
            <v>4.2246891999999994</v>
          </cell>
          <cell r="AL16">
            <v>2.1123445999999997</v>
          </cell>
          <cell r="AM16">
            <v>2.6404307500000002</v>
          </cell>
          <cell r="AN16">
            <v>3.1685169000000002</v>
          </cell>
          <cell r="AO16">
            <v>0.52808615000000003</v>
          </cell>
          <cell r="AP16">
            <v>2.9044738250000006</v>
          </cell>
          <cell r="AQ16">
            <v>2.9044738250000006</v>
          </cell>
          <cell r="AR16">
            <v>56.62606108333334</v>
          </cell>
          <cell r="AS16" t="str">
            <v>M.S. reinforcement of plain hot rolled m.s. rods to BS4449 for slab, use 8mm bars at 150 c.c. spacing</v>
          </cell>
          <cell r="AV16">
            <v>65.119970245833329</v>
          </cell>
          <cell r="AW16">
            <v>1.4156515270833336</v>
          </cell>
          <cell r="AX16">
            <v>0.33975636650000007</v>
          </cell>
          <cell r="AY16">
            <v>0.67951273300000015</v>
          </cell>
          <cell r="AZ16">
            <v>1.2902140500000001</v>
          </cell>
          <cell r="BA16" t="str">
            <v>C20 reinforced concrete cement (standard mix in accordance to BS CP 114) for floor, thickness = 120mm</v>
          </cell>
          <cell r="BB16">
            <v>7.7412843000000002</v>
          </cell>
          <cell r="BC16">
            <v>0.64510702500000006</v>
          </cell>
          <cell r="BD16">
            <v>1.2902140500000001</v>
          </cell>
          <cell r="BE16">
            <v>1.4192354550000001</v>
          </cell>
          <cell r="BF16">
            <v>2.8384709100000003</v>
          </cell>
          <cell r="BG16">
            <v>4.45837753125</v>
          </cell>
          <cell r="BH16" t="str">
            <v>Stone masonry works in (1:3) for walls, as per cross sectoin on drawing</v>
          </cell>
          <cell r="BI16">
            <v>7.8021606796874998</v>
          </cell>
          <cell r="BJ16">
            <v>1.3375132593749999</v>
          </cell>
          <cell r="BK16">
            <v>4.9042152843750006</v>
          </cell>
          <cell r="BL16">
            <v>0</v>
          </cell>
          <cell r="BM16">
            <v>11.23511137875</v>
          </cell>
          <cell r="BN16">
            <v>11.23511137875</v>
          </cell>
          <cell r="BO16">
            <v>1.4021888906250002</v>
          </cell>
          <cell r="BP16">
            <v>8.4131333437500011</v>
          </cell>
          <cell r="BQ16">
            <v>0.70109444531250009</v>
          </cell>
          <cell r="BR16">
            <v>1.4021888906250002</v>
          </cell>
          <cell r="BS16">
            <v>1.5424077796875004</v>
          </cell>
          <cell r="BT16">
            <v>3.0848155593750008</v>
          </cell>
          <cell r="BU16">
            <v>32.821606625000008</v>
          </cell>
          <cell r="BV16" t="str">
            <v>M.S. reinforcement of plain hot rolled m.s. rods to BS4449 for slab, use 10 rings of 8mm bars as per cross section on drawings</v>
          </cell>
          <cell r="BY16">
            <v>32.821606625000008</v>
          </cell>
          <cell r="BZ16">
            <v>0.82054016562500021</v>
          </cell>
          <cell r="CA16">
            <v>0.19692963975000005</v>
          </cell>
          <cell r="CB16">
            <v>0.3938592795000001</v>
          </cell>
          <cell r="CC16">
            <v>1</v>
          </cell>
          <cell r="CD16">
            <v>2</v>
          </cell>
          <cell r="CE16">
            <v>22.579531250000002</v>
          </cell>
          <cell r="CF16">
            <v>9.4834031250000006</v>
          </cell>
          <cell r="CG16">
            <v>1.1289765625000001</v>
          </cell>
          <cell r="CH16">
            <v>0.56448828125000006</v>
          </cell>
          <cell r="CI16">
            <v>4.5159062500000005</v>
          </cell>
          <cell r="CJ16">
            <v>9.0318125000000009</v>
          </cell>
          <cell r="CK16">
            <v>22.579531250000002</v>
          </cell>
          <cell r="CL16">
            <v>1.1289765625000001</v>
          </cell>
          <cell r="CM16">
            <v>2.2579531250000002</v>
          </cell>
          <cell r="CN16">
            <v>2.2579531250000002</v>
          </cell>
          <cell r="CO16">
            <v>0</v>
          </cell>
          <cell r="CP16">
            <v>0</v>
          </cell>
          <cell r="CQ16">
            <v>0</v>
          </cell>
          <cell r="CR16">
            <v>0</v>
          </cell>
          <cell r="CS16">
            <v>0</v>
          </cell>
          <cell r="CT16">
            <v>4.9085937500000005</v>
          </cell>
          <cell r="CU16">
            <v>4.9085937500000005</v>
          </cell>
          <cell r="CV16">
            <v>9.8171875000000011</v>
          </cell>
          <cell r="CW16">
            <v>24.542968750000004</v>
          </cell>
          <cell r="CX16">
            <v>4.9085937500000005</v>
          </cell>
          <cell r="CY16">
            <v>1.2271484375000001</v>
          </cell>
          <cell r="CZ16">
            <v>2.4542968750000003</v>
          </cell>
          <cell r="DA16">
            <v>45.044397750000002</v>
          </cell>
          <cell r="DB16" t="str">
            <v>M.S. reinforcement of plain hot rolled m.s. rods to BS4449 for slab, use 8mm bars at 150 c.c. spacing</v>
          </cell>
          <cell r="DE16">
            <v>45.044397750000002</v>
          </cell>
          <cell r="DF16">
            <v>1.1261099437500002</v>
          </cell>
          <cell r="DG16">
            <v>0.27026638650000001</v>
          </cell>
          <cell r="DH16">
            <v>0.54053277300000002</v>
          </cell>
          <cell r="DI16">
            <v>1</v>
          </cell>
          <cell r="DJ16">
            <v>1</v>
          </cell>
          <cell r="DK16">
            <v>1.7160000000000002</v>
          </cell>
          <cell r="DL16">
            <v>0.25</v>
          </cell>
          <cell r="DM16">
            <v>2</v>
          </cell>
          <cell r="DN16">
            <v>1.25</v>
          </cell>
          <cell r="DO16">
            <v>0.25</v>
          </cell>
          <cell r="DP16">
            <v>1</v>
          </cell>
          <cell r="DQ16">
            <v>2</v>
          </cell>
          <cell r="DR16">
            <v>0.8</v>
          </cell>
          <cell r="DS16">
            <v>0.6</v>
          </cell>
          <cell r="DT16">
            <v>0.2</v>
          </cell>
          <cell r="DU16">
            <v>0.5</v>
          </cell>
          <cell r="DV16">
            <v>0.4</v>
          </cell>
          <cell r="DW16">
            <v>1.02632805</v>
          </cell>
          <cell r="DX16" t="str">
            <v>C20 reinforced concrete cement (standard mix in accordance to BS CP 114) for slab, thickness = 120mm</v>
          </cell>
          <cell r="DY16">
            <v>6.1579683000000003</v>
          </cell>
          <cell r="DZ16">
            <v>0.51316402500000002</v>
          </cell>
          <cell r="EA16">
            <v>1.02632805</v>
          </cell>
          <cell r="EB16">
            <v>1.1289608550000001</v>
          </cell>
          <cell r="EC16">
            <v>2.2579217100000002</v>
          </cell>
          <cell r="ED16">
            <v>35.341875000000002</v>
          </cell>
          <cell r="EE16" t="str">
            <v>Finishing exposed surfaces of tank</v>
          </cell>
          <cell r="EF16">
            <v>1.7670937500000001</v>
          </cell>
          <cell r="EG16">
            <v>0.176709375</v>
          </cell>
          <cell r="EH16">
            <v>5.6448828125000006</v>
          </cell>
          <cell r="EI16">
            <v>5.6448828125000006</v>
          </cell>
          <cell r="EJ16">
            <v>0.84493783999999994</v>
          </cell>
          <cell r="EK16">
            <v>0.92943162400000001</v>
          </cell>
          <cell r="EL16">
            <v>25.446149999999999</v>
          </cell>
          <cell r="EM16">
            <v>32.4</v>
          </cell>
          <cell r="EN16">
            <v>0.32400000000000001</v>
          </cell>
          <cell r="EO16">
            <v>2.673</v>
          </cell>
          <cell r="EP16">
            <v>25.446149999999999</v>
          </cell>
          <cell r="EQ16">
            <v>8</v>
          </cell>
          <cell r="ER16">
            <v>0.31807687499999998</v>
          </cell>
          <cell r="ES16">
            <v>0.84820499999999999</v>
          </cell>
          <cell r="ET16">
            <v>0.84820499999999999</v>
          </cell>
          <cell r="EU16">
            <v>0.84820499999999999</v>
          </cell>
          <cell r="EV16">
            <v>1.69641</v>
          </cell>
          <cell r="EW16">
            <v>1</v>
          </cell>
        </row>
        <row r="17">
          <cell r="AG17">
            <v>12</v>
          </cell>
          <cell r="AH17" t="str">
            <v>Stone Masonry Reservoir Tank, 20 cum</v>
          </cell>
          <cell r="AI17">
            <v>179.07335375</v>
          </cell>
          <cell r="AJ17">
            <v>4.4768338437499997</v>
          </cell>
          <cell r="AK17">
            <v>7.1496613124999993</v>
          </cell>
          <cell r="AL17">
            <v>3.5748306562499996</v>
          </cell>
          <cell r="AM17">
            <v>4.0855207499999997</v>
          </cell>
          <cell r="AN17">
            <v>4.9026248999999993</v>
          </cell>
          <cell r="AO17">
            <v>0.81710415000000003</v>
          </cell>
          <cell r="AP17">
            <v>4.4940728249999999</v>
          </cell>
          <cell r="AQ17">
            <v>4.4940728249999999</v>
          </cell>
          <cell r="AR17">
            <v>142.72389498333337</v>
          </cell>
          <cell r="AS17" t="str">
            <v>M.S. reinforcement of plain hot rolled m.s. rods to BS4449 for slab, use 10mm bars at 150 c.c. spacing</v>
          </cell>
          <cell r="AU17">
            <v>164.13247923083335</v>
          </cell>
          <cell r="AW17">
            <v>3.5680973745833344</v>
          </cell>
          <cell r="AX17">
            <v>0.85634336990000026</v>
          </cell>
          <cell r="AY17">
            <v>1.7126867398000005</v>
          </cell>
          <cell r="AZ17">
            <v>2.6023400625000006</v>
          </cell>
          <cell r="BA17" t="str">
            <v>C20 reinforced concrete cement (standard mix in accordance to BS CP 114) for floor, thickness = 150mm</v>
          </cell>
          <cell r="BB17">
            <v>15.614040375000004</v>
          </cell>
          <cell r="BC17">
            <v>1.3011700312500003</v>
          </cell>
          <cell r="BD17">
            <v>2.6023400625000006</v>
          </cell>
          <cell r="BE17">
            <v>2.8625740687500008</v>
          </cell>
          <cell r="BF17">
            <v>5.7251481375000015</v>
          </cell>
          <cell r="BG17">
            <v>8.2424320874999992</v>
          </cell>
          <cell r="BH17" t="str">
            <v>Stone masonry works in (1:3) for walls, as per cross sectoin on drawing</v>
          </cell>
          <cell r="BI17">
            <v>14.424256153124999</v>
          </cell>
          <cell r="BJ17">
            <v>2.4727296262499996</v>
          </cell>
          <cell r="BK17">
            <v>9.0666752962500006</v>
          </cell>
          <cell r="BL17">
            <v>0</v>
          </cell>
          <cell r="BM17">
            <v>20.770928860499996</v>
          </cell>
          <cell r="BN17">
            <v>20.770928860499996</v>
          </cell>
          <cell r="BO17">
            <v>1.9752573937500002</v>
          </cell>
          <cell r="BP17">
            <v>11.8515443625</v>
          </cell>
          <cell r="BQ17">
            <v>0.9876286968750001</v>
          </cell>
          <cell r="BR17">
            <v>1.9752573937500002</v>
          </cell>
          <cell r="BS17">
            <v>2.1727831331250003</v>
          </cell>
          <cell r="BT17">
            <v>4.3455662662500005</v>
          </cell>
          <cell r="BU17">
            <v>54.276637950000016</v>
          </cell>
          <cell r="BV17" t="str">
            <v>M.S. reinforcement of plain hot rolled m.s. rods to BS4449 for slab, use 12 rings of 8mm bars as per cross section on drawings</v>
          </cell>
          <cell r="BY17">
            <v>54.276637950000016</v>
          </cell>
          <cell r="BZ17">
            <v>1.3569159487500004</v>
          </cell>
          <cell r="CA17">
            <v>0.32565982770000013</v>
          </cell>
          <cell r="CB17">
            <v>0.65131965540000025</v>
          </cell>
          <cell r="CC17">
            <v>1</v>
          </cell>
          <cell r="CD17">
            <v>2</v>
          </cell>
          <cell r="CE17">
            <v>34.909918750000003</v>
          </cell>
          <cell r="CF17">
            <v>14.662165875000001</v>
          </cell>
          <cell r="CG17">
            <v>1.7454959375000003</v>
          </cell>
          <cell r="CH17">
            <v>0.87274796875000016</v>
          </cell>
          <cell r="CI17">
            <v>6.9819837500000013</v>
          </cell>
          <cell r="CJ17">
            <v>13.963967500000003</v>
          </cell>
          <cell r="CK17">
            <v>34.909918750000003</v>
          </cell>
          <cell r="CL17">
            <v>1.7454959375000003</v>
          </cell>
          <cell r="CM17">
            <v>3.4909918750000006</v>
          </cell>
          <cell r="CN17">
            <v>3.4909918750000006</v>
          </cell>
          <cell r="CO17">
            <v>0</v>
          </cell>
          <cell r="CP17">
            <v>0</v>
          </cell>
          <cell r="CQ17">
            <v>0</v>
          </cell>
          <cell r="CR17">
            <v>0</v>
          </cell>
          <cell r="CS17">
            <v>0</v>
          </cell>
          <cell r="CT17">
            <v>9.6208437500000006</v>
          </cell>
          <cell r="CU17">
            <v>9.6208437500000006</v>
          </cell>
          <cell r="CV17">
            <v>19.241687500000001</v>
          </cell>
          <cell r="CW17">
            <v>48.104218750000001</v>
          </cell>
          <cell r="CX17">
            <v>9.6208437500000006</v>
          </cell>
          <cell r="CY17">
            <v>2.4052109375000001</v>
          </cell>
          <cell r="CZ17">
            <v>4.8104218750000003</v>
          </cell>
          <cell r="DA17">
            <v>119.46422898333333</v>
          </cell>
          <cell r="DB17" t="str">
            <v>M.S. reinforcement of plain hot rolled m.s. rods to BS4449 for slab, use 10mm bars at 150 c.c. spacing</v>
          </cell>
          <cell r="DD17">
            <v>119.46422898333333</v>
          </cell>
          <cell r="DF17">
            <v>2.9866057245833333</v>
          </cell>
          <cell r="DG17">
            <v>0.71678537389999997</v>
          </cell>
          <cell r="DH17">
            <v>1.4335707477999999</v>
          </cell>
          <cell r="DI17">
            <v>1</v>
          </cell>
          <cell r="DJ17">
            <v>1</v>
          </cell>
          <cell r="DK17">
            <v>1.7160000000000002</v>
          </cell>
          <cell r="DL17">
            <v>0.25</v>
          </cell>
          <cell r="DM17">
            <v>2</v>
          </cell>
          <cell r="DN17">
            <v>1.25</v>
          </cell>
          <cell r="DO17">
            <v>0.25</v>
          </cell>
          <cell r="DP17">
            <v>1</v>
          </cell>
          <cell r="DQ17">
            <v>2</v>
          </cell>
          <cell r="DR17">
            <v>0.8</v>
          </cell>
          <cell r="DS17">
            <v>0.6</v>
          </cell>
          <cell r="DT17">
            <v>0.2</v>
          </cell>
          <cell r="DU17">
            <v>0.5</v>
          </cell>
          <cell r="DV17">
            <v>0.4</v>
          </cell>
          <cell r="DW17">
            <v>2.1782375624999997</v>
          </cell>
          <cell r="DX17" t="str">
            <v>C20 reinforced concrete cement (standard mix in accordance to BS CP 114) for slab, thickness = 150mm</v>
          </cell>
          <cell r="DY17">
            <v>13.069425374999998</v>
          </cell>
          <cell r="DZ17">
            <v>1.0891187812499998</v>
          </cell>
          <cell r="EA17">
            <v>2.1782375624999997</v>
          </cell>
          <cell r="EB17">
            <v>2.3960613187499997</v>
          </cell>
          <cell r="EC17">
            <v>4.7921226374999994</v>
          </cell>
          <cell r="ED17">
            <v>50.578150000000001</v>
          </cell>
          <cell r="EE17" t="str">
            <v>Finishing exposed surfaces of tank</v>
          </cell>
          <cell r="EF17">
            <v>2.5289075000000003</v>
          </cell>
          <cell r="EG17">
            <v>0.25289075</v>
          </cell>
          <cell r="EH17">
            <v>12.6445375</v>
          </cell>
          <cell r="EI17">
            <v>12.6445375</v>
          </cell>
          <cell r="EJ17">
            <v>1.4299322624999999</v>
          </cell>
          <cell r="EK17">
            <v>1.5729254887500002</v>
          </cell>
          <cell r="EL17">
            <v>28.58765</v>
          </cell>
          <cell r="EM17">
            <v>36.4</v>
          </cell>
          <cell r="EN17">
            <v>0.36399999999999999</v>
          </cell>
          <cell r="EO17">
            <v>3.0030000000000001</v>
          </cell>
          <cell r="EP17">
            <v>28.58765</v>
          </cell>
          <cell r="EQ17">
            <v>10</v>
          </cell>
          <cell r="ER17">
            <v>0.357345625</v>
          </cell>
          <cell r="ES17">
            <v>0.95292166666666667</v>
          </cell>
          <cell r="ET17">
            <v>0.95292166666666667</v>
          </cell>
          <cell r="EU17">
            <v>0.95292166666666667</v>
          </cell>
          <cell r="EV17">
            <v>1.9058433333333333</v>
          </cell>
          <cell r="EW17">
            <v>1</v>
          </cell>
        </row>
        <row r="18">
          <cell r="AG18">
            <v>13</v>
          </cell>
          <cell r="AH18" t="str">
            <v>Stone Masonry Reservoir Tank, 30 cum</v>
          </cell>
          <cell r="AI18">
            <v>191.12886</v>
          </cell>
          <cell r="AJ18">
            <v>4.7782214999999999</v>
          </cell>
          <cell r="AK18">
            <v>9.1128631999999996</v>
          </cell>
          <cell r="AL18">
            <v>4.5564315999999998</v>
          </cell>
          <cell r="AM18">
            <v>4.925872</v>
          </cell>
          <cell r="AN18">
            <v>5.9110464</v>
          </cell>
          <cell r="AO18">
            <v>0.98517440000000001</v>
          </cell>
          <cell r="AP18">
            <v>5.4184592</v>
          </cell>
          <cell r="AQ18">
            <v>5.4184592</v>
          </cell>
          <cell r="AR18">
            <v>209.64712288000004</v>
          </cell>
          <cell r="AS18" t="str">
            <v>M.S. reinforcement of plain hot rolled m.s. rods to BS4449 for slab, use 10mm bars at 125 c.c. spacing</v>
          </cell>
          <cell r="AU18">
            <v>241.09419131200002</v>
          </cell>
          <cell r="AW18">
            <v>5.2411780720000012</v>
          </cell>
          <cell r="AX18">
            <v>1.2578827372800003</v>
          </cell>
          <cell r="AY18">
            <v>2.5157654745600007</v>
          </cell>
          <cell r="AZ18">
            <v>3.610211800000001</v>
          </cell>
          <cell r="BA18" t="str">
            <v>C20 reinforced concrete cement (standard mix in accordance to BS CP 114) for floor, thickness = 170mm</v>
          </cell>
          <cell r="BB18">
            <v>21.661270800000004</v>
          </cell>
          <cell r="BC18">
            <v>1.8051059000000005</v>
          </cell>
          <cell r="BD18">
            <v>3.610211800000001</v>
          </cell>
          <cell r="BE18">
            <v>3.9712329800000012</v>
          </cell>
          <cell r="BF18">
            <v>7.9424659600000025</v>
          </cell>
          <cell r="BG18">
            <v>12.315936600000002</v>
          </cell>
          <cell r="BH18" t="str">
            <v>Stone masonry works in (1:3) for walls, as per cross sectoin on drawing</v>
          </cell>
          <cell r="BI18">
            <v>21.552889050000005</v>
          </cell>
          <cell r="BJ18">
            <v>3.6947809800000004</v>
          </cell>
          <cell r="BK18">
            <v>13.547530260000004</v>
          </cell>
          <cell r="BL18">
            <v>0</v>
          </cell>
          <cell r="BM18">
            <v>31.036160232000007</v>
          </cell>
          <cell r="BN18">
            <v>31.036160232000007</v>
          </cell>
          <cell r="BO18">
            <v>2.6368572937500003</v>
          </cell>
          <cell r="BP18">
            <v>15.821143762500002</v>
          </cell>
          <cell r="BQ18">
            <v>1.3184286468750002</v>
          </cell>
          <cell r="BR18">
            <v>2.6368572937500003</v>
          </cell>
          <cell r="BS18">
            <v>2.9005430231250005</v>
          </cell>
          <cell r="BT18">
            <v>5.8010860462500009</v>
          </cell>
          <cell r="BU18">
            <v>88.715598727500009</v>
          </cell>
          <cell r="BV18" t="str">
            <v>M.S. reinforcement of plain hot rolled m.s. rods to BS4449 for slab, use 11 rings of 8mm bars and 4 rings of 10mm bars as per cross section on drawings</v>
          </cell>
          <cell r="BX18">
            <v>32.13710519</v>
          </cell>
          <cell r="BY18">
            <v>56.578493537500002</v>
          </cell>
          <cell r="BZ18">
            <v>2.2178899681875004</v>
          </cell>
          <cell r="CA18">
            <v>0.53229359236500007</v>
          </cell>
          <cell r="CB18">
            <v>1.0645871847300001</v>
          </cell>
          <cell r="CC18">
            <v>1</v>
          </cell>
          <cell r="CD18">
            <v>2</v>
          </cell>
          <cell r="CE18">
            <v>46.494200000000006</v>
          </cell>
          <cell r="CF18">
            <v>19.527564000000002</v>
          </cell>
          <cell r="CG18">
            <v>2.3247100000000005</v>
          </cell>
          <cell r="CH18">
            <v>1.1623550000000002</v>
          </cell>
          <cell r="CI18">
            <v>9.298840000000002</v>
          </cell>
          <cell r="CJ18">
            <v>18.597680000000004</v>
          </cell>
          <cell r="CK18">
            <v>46.494200000000006</v>
          </cell>
          <cell r="CL18">
            <v>2.3247100000000005</v>
          </cell>
          <cell r="CM18">
            <v>4.649420000000001</v>
          </cell>
          <cell r="CN18">
            <v>4.649420000000001</v>
          </cell>
          <cell r="CO18">
            <v>1</v>
          </cell>
          <cell r="CP18">
            <v>3.25</v>
          </cell>
          <cell r="CQ18">
            <v>0.25</v>
          </cell>
          <cell r="CR18">
            <v>1</v>
          </cell>
          <cell r="CS18">
            <v>1</v>
          </cell>
          <cell r="CT18">
            <v>12.566000000000001</v>
          </cell>
          <cell r="CU18">
            <v>12.566000000000001</v>
          </cell>
          <cell r="CV18">
            <v>25.132000000000001</v>
          </cell>
          <cell r="CW18">
            <v>62.830000000000005</v>
          </cell>
          <cell r="CX18">
            <v>12.566000000000001</v>
          </cell>
          <cell r="CY18">
            <v>3.1415000000000002</v>
          </cell>
          <cell r="CZ18">
            <v>6.2830000000000004</v>
          </cell>
          <cell r="DA18">
            <v>127.59588205714287</v>
          </cell>
          <cell r="DB18" t="str">
            <v>M.S. reinforcement of plain hot rolled m.s. rods to BS4449 for slab, use 10mm bars at 175 c.c. spacing</v>
          </cell>
          <cell r="DD18">
            <v>127.59588205714287</v>
          </cell>
          <cell r="DF18">
            <v>3.1898970514285718</v>
          </cell>
          <cell r="DG18">
            <v>0.76557529234285726</v>
          </cell>
          <cell r="DH18">
            <v>1.5311505846857145</v>
          </cell>
          <cell r="DI18">
            <v>1</v>
          </cell>
          <cell r="DJ18">
            <v>1</v>
          </cell>
          <cell r="DK18">
            <v>1.7160000000000002</v>
          </cell>
          <cell r="DL18">
            <v>0.25</v>
          </cell>
          <cell r="DM18">
            <v>2</v>
          </cell>
          <cell r="DN18">
            <v>1.25</v>
          </cell>
          <cell r="DO18">
            <v>0.25</v>
          </cell>
          <cell r="DP18">
            <v>1</v>
          </cell>
          <cell r="DQ18">
            <v>2</v>
          </cell>
          <cell r="DR18">
            <v>0.8</v>
          </cell>
          <cell r="DS18">
            <v>0.6</v>
          </cell>
          <cell r="DT18">
            <v>0.2</v>
          </cell>
          <cell r="DU18">
            <v>0.5</v>
          </cell>
          <cell r="DV18">
            <v>0.4</v>
          </cell>
          <cell r="DW18">
            <v>2.1714047999999999</v>
          </cell>
          <cell r="DX18" t="str">
            <v>C20 reinforced concrete cement (standard mix in accordance to BS CP 114) for slab, thickness = 120mm</v>
          </cell>
          <cell r="DY18">
            <v>13.0284288</v>
          </cell>
          <cell r="DZ18">
            <v>1.0857024</v>
          </cell>
          <cell r="EA18">
            <v>2.1714047999999999</v>
          </cell>
          <cell r="EB18">
            <v>2.3885452800000002</v>
          </cell>
          <cell r="EC18">
            <v>4.7770905600000004</v>
          </cell>
          <cell r="ED18">
            <v>67.856400000000008</v>
          </cell>
          <cell r="EE18" t="str">
            <v>Finishing exposed surfaces of tank</v>
          </cell>
          <cell r="EF18">
            <v>3.3928200000000004</v>
          </cell>
          <cell r="EG18">
            <v>0.33928200000000003</v>
          </cell>
          <cell r="EH18">
            <v>16.964100000000002</v>
          </cell>
          <cell r="EI18">
            <v>16.964100000000002</v>
          </cell>
          <cell r="EJ18">
            <v>1.82257264</v>
          </cell>
          <cell r="EK18">
            <v>2.0048299040000002</v>
          </cell>
          <cell r="EL18">
            <v>30.1584</v>
          </cell>
          <cell r="EM18">
            <v>38.4</v>
          </cell>
          <cell r="EN18">
            <v>0.38400000000000001</v>
          </cell>
          <cell r="EO18">
            <v>3.1680000000000001</v>
          </cell>
          <cell r="EP18">
            <v>30.1584</v>
          </cell>
          <cell r="EQ18">
            <v>10</v>
          </cell>
          <cell r="ER18">
            <v>0.37697999999999998</v>
          </cell>
          <cell r="ES18">
            <v>1.00528</v>
          </cell>
          <cell r="ET18">
            <v>1.00528</v>
          </cell>
          <cell r="EU18">
            <v>1.00528</v>
          </cell>
          <cell r="EV18">
            <v>2.0105599999999999</v>
          </cell>
          <cell r="EW18">
            <v>1</v>
          </cell>
        </row>
        <row r="19">
          <cell r="AG19">
            <v>14</v>
          </cell>
          <cell r="AH19" t="str">
            <v>Stone Masonry Reservoir Tank, 40 cum</v>
          </cell>
          <cell r="AI19">
            <v>203.57705375000003</v>
          </cell>
          <cell r="AJ19">
            <v>5.0894263437500014</v>
          </cell>
          <cell r="AK19">
            <v>11.105045425</v>
          </cell>
          <cell r="AL19">
            <v>5.5525227125000001</v>
          </cell>
          <cell r="AM19">
            <v>5.8447607499999998</v>
          </cell>
          <cell r="AN19">
            <v>7.0137128999999998</v>
          </cell>
          <cell r="AO19">
            <v>1.16895215</v>
          </cell>
          <cell r="AP19">
            <v>6.4292368250000003</v>
          </cell>
          <cell r="AQ19">
            <v>6.4292368250000003</v>
          </cell>
          <cell r="AR19">
            <v>314.87772847500003</v>
          </cell>
          <cell r="AS19" t="str">
            <v>M.S. reinforcement of plain hot rolled m.s. rods to BS4449 for slab, use 10mm bars at 100 c.c. spacing</v>
          </cell>
          <cell r="AU19">
            <v>362.10938774624998</v>
          </cell>
          <cell r="AW19">
            <v>7.871943211875001</v>
          </cell>
          <cell r="AX19">
            <v>1.8892663708500002</v>
          </cell>
          <cell r="AY19">
            <v>3.7785327417000003</v>
          </cell>
          <cell r="AZ19">
            <v>4.5930300750000006</v>
          </cell>
          <cell r="BA19" t="str">
            <v>C20 reinforced concrete cement (standard mix in accordance to BS CP 114) for floor, thickness = 180mm</v>
          </cell>
          <cell r="BB19">
            <v>27.558180450000002</v>
          </cell>
          <cell r="BC19">
            <v>2.2965150375000003</v>
          </cell>
          <cell r="BD19">
            <v>4.5930300750000006</v>
          </cell>
          <cell r="BE19">
            <v>5.0523330825000015</v>
          </cell>
          <cell r="BF19">
            <v>10.104666165000003</v>
          </cell>
          <cell r="BG19">
            <v>15.274051537500005</v>
          </cell>
          <cell r="BH19" t="str">
            <v>Stone masonry works in (1:3) for walls, as per cross sectoin on drawing</v>
          </cell>
          <cell r="BI19">
            <v>26.729590190625011</v>
          </cell>
          <cell r="BJ19">
            <v>4.5822154612500015</v>
          </cell>
          <cell r="BK19">
            <v>16.801456691250007</v>
          </cell>
          <cell r="BL19">
            <v>0</v>
          </cell>
          <cell r="BM19">
            <v>38.490609874500016</v>
          </cell>
          <cell r="BN19">
            <v>38.490609874500016</v>
          </cell>
          <cell r="BO19">
            <v>2.9549341687500004</v>
          </cell>
          <cell r="BP19">
            <v>17.729605012500002</v>
          </cell>
          <cell r="BQ19">
            <v>1.4774670843750002</v>
          </cell>
          <cell r="BR19">
            <v>2.9549341687500004</v>
          </cell>
          <cell r="BS19">
            <v>3.2504275856250007</v>
          </cell>
          <cell r="BT19">
            <v>6.5008551712500013</v>
          </cell>
          <cell r="BU19">
            <v>99.417118477499997</v>
          </cell>
          <cell r="BV19" t="str">
            <v>M.S. reinforcement of plain hot rolled m.s. rods to BS4449 for slab, use 11 rings of 8mm bars and 4 rings of 10mm bars as per cross section on drawings</v>
          </cell>
          <cell r="BX19">
            <v>36.013716189999997</v>
          </cell>
          <cell r="BY19">
            <v>63.403402287500001</v>
          </cell>
          <cell r="BZ19">
            <v>2.4854279619374999</v>
          </cell>
          <cell r="CA19">
            <v>0.59650271086499995</v>
          </cell>
          <cell r="CB19">
            <v>1.1930054217299999</v>
          </cell>
          <cell r="CC19">
            <v>1</v>
          </cell>
          <cell r="CD19">
            <v>2</v>
          </cell>
          <cell r="CE19">
            <v>54.073068750000004</v>
          </cell>
          <cell r="CF19">
            <v>22.710688875000002</v>
          </cell>
          <cell r="CG19">
            <v>2.7036534375000003</v>
          </cell>
          <cell r="CH19">
            <v>1.3518267187500002</v>
          </cell>
          <cell r="CI19">
            <v>10.814613750000001</v>
          </cell>
          <cell r="CJ19">
            <v>21.629227500000002</v>
          </cell>
          <cell r="CK19">
            <v>54.073068750000004</v>
          </cell>
          <cell r="CL19">
            <v>2.7036534375000003</v>
          </cell>
          <cell r="CM19">
            <v>5.4073068750000006</v>
          </cell>
          <cell r="CN19">
            <v>5.4073068750000006</v>
          </cell>
          <cell r="CO19">
            <v>1</v>
          </cell>
          <cell r="CP19">
            <v>3.25</v>
          </cell>
          <cell r="CQ19">
            <v>0.25</v>
          </cell>
          <cell r="CR19">
            <v>1</v>
          </cell>
          <cell r="CS19">
            <v>1</v>
          </cell>
          <cell r="CT19">
            <v>15.90384375</v>
          </cell>
          <cell r="CU19">
            <v>15.90384375</v>
          </cell>
          <cell r="CV19">
            <v>31.8076875</v>
          </cell>
          <cell r="CW19">
            <v>79.519218749999993</v>
          </cell>
          <cell r="CX19">
            <v>15.90384375</v>
          </cell>
          <cell r="CY19">
            <v>3.9759609375</v>
          </cell>
          <cell r="CZ19">
            <v>7.951921875</v>
          </cell>
          <cell r="DA19">
            <v>181.49000498333336</v>
          </cell>
          <cell r="DB19" t="str">
            <v>M.S. reinforcement of plain hot rolled m.s. rods to BS4449 for slab, use 10mm bars at 150 c.c. spacing</v>
          </cell>
          <cell r="DD19">
            <v>181.49000498333336</v>
          </cell>
          <cell r="DF19">
            <v>4.5372501245833341</v>
          </cell>
          <cell r="DG19">
            <v>1.0889400299000003</v>
          </cell>
          <cell r="DH19">
            <v>2.1778800598000005</v>
          </cell>
          <cell r="DI19">
            <v>2</v>
          </cell>
          <cell r="DJ19">
            <v>1</v>
          </cell>
          <cell r="DK19">
            <v>3.4320000000000004</v>
          </cell>
          <cell r="DL19">
            <v>0.5</v>
          </cell>
          <cell r="DM19">
            <v>4</v>
          </cell>
          <cell r="DN19">
            <v>2.5</v>
          </cell>
          <cell r="DO19">
            <v>0.5</v>
          </cell>
          <cell r="DP19">
            <v>2</v>
          </cell>
          <cell r="DQ19">
            <v>2</v>
          </cell>
          <cell r="DR19">
            <v>0.8</v>
          </cell>
          <cell r="DS19">
            <v>0.6</v>
          </cell>
          <cell r="DT19">
            <v>0.2</v>
          </cell>
          <cell r="DU19">
            <v>0.5</v>
          </cell>
          <cell r="DV19">
            <v>0.4</v>
          </cell>
          <cell r="DW19">
            <v>2.8679538875000001</v>
          </cell>
          <cell r="DX19" t="str">
            <v>C20 reinforced concrete cement (standard mix in accordance to BS CP 114) for slab, thickness = 130mm</v>
          </cell>
          <cell r="DY19">
            <v>17.207723325</v>
          </cell>
          <cell r="DZ19">
            <v>1.4339769437500001</v>
          </cell>
          <cell r="EA19">
            <v>2.8679538875000001</v>
          </cell>
          <cell r="EB19">
            <v>3.1547492762500005</v>
          </cell>
          <cell r="EC19">
            <v>6.3094985525000009</v>
          </cell>
          <cell r="ED19">
            <v>76.338450000000009</v>
          </cell>
          <cell r="EE19" t="str">
            <v>Finishing exposed surfaces of tank</v>
          </cell>
          <cell r="EF19">
            <v>3.8169225000000004</v>
          </cell>
          <cell r="EG19">
            <v>0.38169225000000007</v>
          </cell>
          <cell r="EH19">
            <v>19.084612500000002</v>
          </cell>
          <cell r="EI19">
            <v>19.084612500000002</v>
          </cell>
          <cell r="EJ19">
            <v>2.2210090849999999</v>
          </cell>
          <cell r="EK19">
            <v>2.4431099935000002</v>
          </cell>
          <cell r="EL19">
            <v>31.729150000000001</v>
          </cell>
          <cell r="EM19">
            <v>40.4</v>
          </cell>
          <cell r="EN19">
            <v>0.40399999999999997</v>
          </cell>
          <cell r="EO19">
            <v>3.3330000000000002</v>
          </cell>
          <cell r="EP19">
            <v>31.729150000000001</v>
          </cell>
          <cell r="EQ19">
            <v>11</v>
          </cell>
          <cell r="ER19">
            <v>0.39661437500000007</v>
          </cell>
          <cell r="ES19">
            <v>1.0576383333333335</v>
          </cell>
          <cell r="ET19">
            <v>1.0576383333333335</v>
          </cell>
          <cell r="EU19">
            <v>1.0576383333333335</v>
          </cell>
          <cell r="EV19">
            <v>2.1152766666666669</v>
          </cell>
          <cell r="EW19">
            <v>1</v>
          </cell>
        </row>
        <row r="20">
          <cell r="AG20">
            <v>15</v>
          </cell>
          <cell r="AH20" t="str">
            <v>Stone Masonry Reservoir Tank, 50 cum</v>
          </cell>
          <cell r="AI20">
            <v>216.41793500000006</v>
          </cell>
          <cell r="AJ20">
            <v>5.4104483750000014</v>
          </cell>
          <cell r="AK20">
            <v>13.684374</v>
          </cell>
          <cell r="AL20">
            <v>6.842187</v>
          </cell>
          <cell r="AM20">
            <v>6.842187</v>
          </cell>
          <cell r="AN20">
            <v>8.2106244000000004</v>
          </cell>
          <cell r="AO20">
            <v>1.3684374000000001</v>
          </cell>
          <cell r="AP20">
            <v>7.5264057000000006</v>
          </cell>
          <cell r="AQ20">
            <v>7.5264057000000006</v>
          </cell>
          <cell r="AR20">
            <v>372.54231710000005</v>
          </cell>
          <cell r="AS20" t="str">
            <v>M.S. reinforcement of plain hot rolled m.s. rods to BS4449 for slab, use 10mm bars at 100 c.c. spacing</v>
          </cell>
          <cell r="AU20">
            <v>428.42366466500005</v>
          </cell>
          <cell r="AW20">
            <v>9.3135579275000016</v>
          </cell>
          <cell r="AX20">
            <v>2.2352539026000002</v>
          </cell>
          <cell r="AY20">
            <v>4.4705078052000005</v>
          </cell>
          <cell r="AZ20">
            <v>6.0379630000000013</v>
          </cell>
          <cell r="BA20" t="str">
            <v>C20 reinforced concrete cement (standard mix in accordance to BS CP 114) for floor, thickness = 200mm</v>
          </cell>
          <cell r="BB20">
            <v>36.227778000000008</v>
          </cell>
          <cell r="BC20">
            <v>3.0189815000000007</v>
          </cell>
          <cell r="BD20">
            <v>6.0379630000000013</v>
          </cell>
          <cell r="BE20">
            <v>6.6417593000000021</v>
          </cell>
          <cell r="BF20">
            <v>13.283518600000004</v>
          </cell>
          <cell r="BG20">
            <v>18.893766375000002</v>
          </cell>
          <cell r="BH20" t="str">
            <v>Stone masonry works in (1:3) for walls, as per cross sectoin on drawing</v>
          </cell>
          <cell r="BI20">
            <v>33.064091156250001</v>
          </cell>
          <cell r="BJ20">
            <v>5.6681299125000004</v>
          </cell>
          <cell r="BK20">
            <v>20.783143012500005</v>
          </cell>
          <cell r="BL20">
            <v>0</v>
          </cell>
          <cell r="BM20">
            <v>47.612291265000003</v>
          </cell>
          <cell r="BN20">
            <v>47.612291265000003</v>
          </cell>
          <cell r="BO20">
            <v>3.3336223593749996</v>
          </cell>
          <cell r="BP20">
            <v>20.001734156249999</v>
          </cell>
          <cell r="BQ20">
            <v>1.6668111796874998</v>
          </cell>
          <cell r="BR20">
            <v>3.3336223593749996</v>
          </cell>
          <cell r="BS20">
            <v>3.6669845953125</v>
          </cell>
          <cell r="BT20">
            <v>7.333969190625</v>
          </cell>
          <cell r="BU20">
            <v>110.11863822749999</v>
          </cell>
          <cell r="BV20" t="str">
            <v>M.S. reinforcement of plain hot rolled m.s. rods to BS4449 for slab, use 11 rings of 8mm bars and 4 rings of 10mm bars as per cross section on drawings</v>
          </cell>
          <cell r="BX20">
            <v>39.890327189999994</v>
          </cell>
          <cell r="BY20">
            <v>70.228311037499992</v>
          </cell>
          <cell r="BZ20">
            <v>2.7529659556874999</v>
          </cell>
          <cell r="CA20">
            <v>0.66071182936499995</v>
          </cell>
          <cell r="CB20">
            <v>1.3214236587299999</v>
          </cell>
          <cell r="CC20">
            <v>1</v>
          </cell>
          <cell r="CD20">
            <v>2</v>
          </cell>
          <cell r="CE20">
            <v>62.830000000000013</v>
          </cell>
          <cell r="CF20">
            <v>26.388600000000004</v>
          </cell>
          <cell r="CG20">
            <v>3.1415000000000006</v>
          </cell>
          <cell r="CH20">
            <v>1.5707500000000003</v>
          </cell>
          <cell r="CI20">
            <v>12.566000000000003</v>
          </cell>
          <cell r="CJ20">
            <v>25.132000000000005</v>
          </cell>
          <cell r="CK20">
            <v>62.830000000000013</v>
          </cell>
          <cell r="CL20">
            <v>3.1415000000000006</v>
          </cell>
          <cell r="CM20">
            <v>6.2830000000000013</v>
          </cell>
          <cell r="CN20">
            <v>6.2830000000000013</v>
          </cell>
          <cell r="CO20">
            <v>1</v>
          </cell>
          <cell r="CP20">
            <v>3.25</v>
          </cell>
          <cell r="CQ20">
            <v>0.25</v>
          </cell>
          <cell r="CR20">
            <v>1</v>
          </cell>
          <cell r="CS20">
            <v>1</v>
          </cell>
          <cell r="CT20">
            <v>19.634375000000002</v>
          </cell>
          <cell r="CU20">
            <v>19.634375000000002</v>
          </cell>
          <cell r="CV20">
            <v>39.268750000000004</v>
          </cell>
          <cell r="CW20">
            <v>98.171875000000014</v>
          </cell>
          <cell r="CX20">
            <v>19.634375000000002</v>
          </cell>
          <cell r="CY20">
            <v>4.9085937500000005</v>
          </cell>
          <cell r="CZ20">
            <v>9.8171875000000011</v>
          </cell>
          <cell r="DA20">
            <v>217.34865673333337</v>
          </cell>
          <cell r="DB20" t="str">
            <v>M.S. reinforcement of plain hot rolled m.s. rods to BS4449 for slab, use 10mm bars at 150 c.c. spacing</v>
          </cell>
          <cell r="DD20">
            <v>217.34865673333337</v>
          </cell>
          <cell r="DF20">
            <v>5.4337164183333346</v>
          </cell>
          <cell r="DG20">
            <v>1.3040919404000002</v>
          </cell>
          <cell r="DH20">
            <v>2.6081838808000004</v>
          </cell>
          <cell r="DI20">
            <v>2</v>
          </cell>
          <cell r="DJ20">
            <v>1</v>
          </cell>
          <cell r="DK20">
            <v>3.4320000000000004</v>
          </cell>
          <cell r="DL20">
            <v>0.5</v>
          </cell>
          <cell r="DM20">
            <v>4</v>
          </cell>
          <cell r="DN20">
            <v>2.5</v>
          </cell>
          <cell r="DO20">
            <v>0.5</v>
          </cell>
          <cell r="DP20">
            <v>2</v>
          </cell>
          <cell r="DQ20">
            <v>2</v>
          </cell>
          <cell r="DR20">
            <v>0.8</v>
          </cell>
          <cell r="DS20">
            <v>0.6</v>
          </cell>
          <cell r="DT20">
            <v>0.2</v>
          </cell>
          <cell r="DU20">
            <v>0.5</v>
          </cell>
          <cell r="DV20">
            <v>0.4</v>
          </cell>
          <cell r="DW20">
            <v>3.6988021000000009</v>
          </cell>
          <cell r="DX20" t="str">
            <v>C20 reinforced concrete cement (standard mix in accordance to BS CP 114) for slab, thickness = 140mm</v>
          </cell>
          <cell r="DY20">
            <v>22.192812600000003</v>
          </cell>
          <cell r="DZ20">
            <v>1.8494010500000004</v>
          </cell>
          <cell r="EA20">
            <v>3.6988021000000009</v>
          </cell>
          <cell r="EB20">
            <v>4.0686823100000016</v>
          </cell>
          <cell r="EC20">
            <v>8.1373646200000032</v>
          </cell>
          <cell r="ED20">
            <v>86.391250000000014</v>
          </cell>
          <cell r="EE20" t="str">
            <v>Finishing exposed surfaces of tank</v>
          </cell>
          <cell r="EF20">
            <v>4.3195625000000009</v>
          </cell>
          <cell r="EG20">
            <v>0.4319562500000001</v>
          </cell>
          <cell r="EH20">
            <v>21.597812500000003</v>
          </cell>
          <cell r="EI20">
            <v>21.597812500000003</v>
          </cell>
          <cell r="EJ20">
            <v>2.7368748000000003</v>
          </cell>
          <cell r="EK20">
            <v>3.0105622800000007</v>
          </cell>
          <cell r="EL20">
            <v>33.299900000000001</v>
          </cell>
          <cell r="EM20">
            <v>42.4</v>
          </cell>
          <cell r="EN20">
            <v>0.42399999999999999</v>
          </cell>
          <cell r="EO20">
            <v>3.4980000000000002</v>
          </cell>
          <cell r="EP20">
            <v>33.299900000000001</v>
          </cell>
          <cell r="EQ20">
            <v>11</v>
          </cell>
          <cell r="ER20">
            <v>0.41624875</v>
          </cell>
          <cell r="ES20">
            <v>1.1099966666666667</v>
          </cell>
          <cell r="ET20">
            <v>1.1099966666666667</v>
          </cell>
          <cell r="EU20">
            <v>1.1099966666666667</v>
          </cell>
          <cell r="EV20">
            <v>2.2199933333333335</v>
          </cell>
          <cell r="EW20">
            <v>1</v>
          </cell>
        </row>
        <row r="21">
          <cell r="AG21">
            <v>16</v>
          </cell>
          <cell r="AH21" t="str">
            <v>Stone Masonry Reservoir Tank, 60 cum</v>
          </cell>
          <cell r="AI21">
            <v>229.65150375000005</v>
          </cell>
          <cell r="AJ21">
            <v>5.7412875937500019</v>
          </cell>
          <cell r="AK21">
            <v>16.232209037499999</v>
          </cell>
          <cell r="AL21">
            <v>8.1161045187499994</v>
          </cell>
          <cell r="AM21">
            <v>7.9181507499999997</v>
          </cell>
          <cell r="AN21">
            <v>9.5017809</v>
          </cell>
          <cell r="AO21">
            <v>1.5836301500000001</v>
          </cell>
          <cell r="AP21">
            <v>8.7099658250000012</v>
          </cell>
          <cell r="AQ21">
            <v>8.7099658250000012</v>
          </cell>
          <cell r="AR21">
            <v>500.90991312000006</v>
          </cell>
          <cell r="AS21" t="str">
            <v>M.S. reinforcement of plain hot rolled m.s. rods to BS4449 for slab, use 12mm bars at 125 c.c. spacing</v>
          </cell>
          <cell r="AT21">
            <v>576.04640008800004</v>
          </cell>
          <cell r="AW21">
            <v>12.522747828000002</v>
          </cell>
          <cell r="AX21">
            <v>3.0054594787200002</v>
          </cell>
          <cell r="AY21">
            <v>6.0109189574400004</v>
          </cell>
          <cell r="AZ21">
            <v>7.4036515875000006</v>
          </cell>
          <cell r="BA21" t="str">
            <v>C20 reinforced concrete cement (standard mix in accordance to BS CP 114) for floor, thickness = 210mm</v>
          </cell>
          <cell r="BB21">
            <v>44.421909525000004</v>
          </cell>
          <cell r="BC21">
            <v>3.7018257937500003</v>
          </cell>
          <cell r="BD21">
            <v>7.4036515875000006</v>
          </cell>
          <cell r="BE21">
            <v>8.144016746250001</v>
          </cell>
          <cell r="BF21">
            <v>16.288033492500002</v>
          </cell>
          <cell r="BG21">
            <v>22.144512037500004</v>
          </cell>
          <cell r="BH21" t="str">
            <v>Stone masonry works in (1:3) for walls, as per cross sectoin on drawing</v>
          </cell>
          <cell r="BI21">
            <v>38.752896065625009</v>
          </cell>
          <cell r="BJ21">
            <v>6.6433536112500011</v>
          </cell>
          <cell r="BK21">
            <v>24.358963241250006</v>
          </cell>
          <cell r="BL21">
            <v>0</v>
          </cell>
          <cell r="BM21">
            <v>55.804170334500007</v>
          </cell>
          <cell r="BN21">
            <v>55.804170334500007</v>
          </cell>
          <cell r="BO21">
            <v>3.59108791875</v>
          </cell>
          <cell r="BP21">
            <v>21.546527512499999</v>
          </cell>
          <cell r="BQ21">
            <v>1.795543959375</v>
          </cell>
          <cell r="BR21">
            <v>3.59108791875</v>
          </cell>
          <cell r="BS21">
            <v>3.9501967106250002</v>
          </cell>
          <cell r="BT21">
            <v>7.9003934212500004</v>
          </cell>
          <cell r="BU21">
            <v>120.8201579775</v>
          </cell>
          <cell r="BV21" t="str">
            <v>M.S. reinforcement of plain hot rolled m.s. rods to BS4449 for slab, use 11 rings of 8mm bars and 4 rings of 10mm bars as per cross section on drawings</v>
          </cell>
          <cell r="BX21">
            <v>43.766938189999998</v>
          </cell>
          <cell r="BY21">
            <v>77.053219787499998</v>
          </cell>
          <cell r="BZ21">
            <v>3.0205039494375003</v>
          </cell>
          <cell r="CA21">
            <v>0.72492094786500005</v>
          </cell>
          <cell r="CB21">
            <v>1.4498418957300001</v>
          </cell>
          <cell r="CC21">
            <v>1</v>
          </cell>
          <cell r="CD21">
            <v>2</v>
          </cell>
          <cell r="CE21">
            <v>70.408868750000011</v>
          </cell>
          <cell r="CF21">
            <v>29.571724875000005</v>
          </cell>
          <cell r="CG21">
            <v>3.5204434375000009</v>
          </cell>
          <cell r="CH21">
            <v>1.7602217187500004</v>
          </cell>
          <cell r="CI21">
            <v>14.081773750000004</v>
          </cell>
          <cell r="CJ21">
            <v>28.163547500000007</v>
          </cell>
          <cell r="CK21">
            <v>70.408868750000011</v>
          </cell>
          <cell r="CL21">
            <v>3.5204434375000009</v>
          </cell>
          <cell r="CM21">
            <v>7.0408868750000018</v>
          </cell>
          <cell r="CN21">
            <v>7.0408868750000018</v>
          </cell>
          <cell r="CO21">
            <v>1</v>
          </cell>
          <cell r="CP21">
            <v>3.25</v>
          </cell>
          <cell r="CQ21">
            <v>0.25</v>
          </cell>
          <cell r="CR21">
            <v>1</v>
          </cell>
          <cell r="CS21">
            <v>1</v>
          </cell>
          <cell r="CT21">
            <v>23.757593750000002</v>
          </cell>
          <cell r="CU21">
            <v>23.757593750000002</v>
          </cell>
          <cell r="CV21">
            <v>47.515187500000003</v>
          </cell>
          <cell r="CW21">
            <v>118.78796875</v>
          </cell>
          <cell r="CX21">
            <v>23.757593750000002</v>
          </cell>
          <cell r="CY21">
            <v>5.9393984375000004</v>
          </cell>
          <cell r="CZ21">
            <v>11.878796875000001</v>
          </cell>
          <cell r="DA21">
            <v>316.34653680000002</v>
          </cell>
          <cell r="DB21" t="str">
            <v>M.S. reinforcement of plain hot rolled m.s. rods to BS4449 for slab, use 12mm bars at 175 c.c. spacing</v>
          </cell>
          <cell r="DC21">
            <v>316.34653680000002</v>
          </cell>
          <cell r="DF21">
            <v>7.9086634200000008</v>
          </cell>
          <cell r="DG21">
            <v>1.8980792208000001</v>
          </cell>
          <cell r="DH21">
            <v>3.7961584416000003</v>
          </cell>
          <cell r="DI21">
            <v>2</v>
          </cell>
          <cell r="DJ21">
            <v>1</v>
          </cell>
          <cell r="DK21">
            <v>3.4320000000000004</v>
          </cell>
          <cell r="DL21">
            <v>0.5</v>
          </cell>
          <cell r="DM21">
            <v>4</v>
          </cell>
          <cell r="DN21">
            <v>2.5</v>
          </cell>
          <cell r="DO21">
            <v>0.5</v>
          </cell>
          <cell r="DP21">
            <v>2</v>
          </cell>
          <cell r="DQ21">
            <v>2</v>
          </cell>
          <cell r="DR21">
            <v>0.8</v>
          </cell>
          <cell r="DS21">
            <v>0.6</v>
          </cell>
          <cell r="DT21">
            <v>0.2</v>
          </cell>
          <cell r="DU21">
            <v>0.5</v>
          </cell>
          <cell r="DV21">
            <v>0.4</v>
          </cell>
          <cell r="DW21">
            <v>4.6757300624999996</v>
          </cell>
          <cell r="DX21" t="str">
            <v>C20 reinforced concrete cement (standard mix in accordance to BS CP 114) for slab, thickness = 150mm</v>
          </cell>
          <cell r="DY21">
            <v>28.054380374999997</v>
          </cell>
          <cell r="DZ21">
            <v>2.3378650312499998</v>
          </cell>
          <cell r="EA21">
            <v>4.6757300624999996</v>
          </cell>
          <cell r="EB21">
            <v>5.1433030687499999</v>
          </cell>
          <cell r="EC21">
            <v>10.2866061375</v>
          </cell>
          <cell r="ED21">
            <v>93.302550000000011</v>
          </cell>
          <cell r="EE21" t="str">
            <v>Finishing exposed surfaces of tank</v>
          </cell>
          <cell r="EF21">
            <v>4.6651275000000005</v>
          </cell>
          <cell r="EG21">
            <v>0.46651275000000009</v>
          </cell>
          <cell r="EH21">
            <v>23.325637500000003</v>
          </cell>
          <cell r="EI21">
            <v>23.325637500000003</v>
          </cell>
          <cell r="EJ21">
            <v>3.2464418075000001</v>
          </cell>
          <cell r="EK21">
            <v>3.5710859882500006</v>
          </cell>
          <cell r="EL21">
            <v>34.870649999999998</v>
          </cell>
          <cell r="EM21">
            <v>44.399999999999991</v>
          </cell>
          <cell r="EN21">
            <v>0.44399999999999995</v>
          </cell>
          <cell r="EO21">
            <v>3.6629999999999994</v>
          </cell>
          <cell r="EP21">
            <v>34.870649999999998</v>
          </cell>
          <cell r="EQ21">
            <v>12</v>
          </cell>
          <cell r="ER21">
            <v>0.43588312499999998</v>
          </cell>
          <cell r="ES21">
            <v>1.162355</v>
          </cell>
          <cell r="ET21">
            <v>1.162355</v>
          </cell>
          <cell r="EU21">
            <v>1.162355</v>
          </cell>
          <cell r="EV21">
            <v>2.3247100000000001</v>
          </cell>
          <cell r="EW21">
            <v>1</v>
          </cell>
        </row>
        <row r="22">
          <cell r="AG22">
            <v>17</v>
          </cell>
          <cell r="AH22" t="str">
            <v>Stone Masonry Reservoir Tank, 80 cum</v>
          </cell>
          <cell r="AI22">
            <v>243.27776000000006</v>
          </cell>
          <cell r="AJ22">
            <v>6.0819440000000018</v>
          </cell>
          <cell r="AK22">
            <v>19.506201800000003</v>
          </cell>
          <cell r="AL22">
            <v>9.7531009000000015</v>
          </cell>
          <cell r="AM22">
            <v>9.0726520000000015</v>
          </cell>
          <cell r="AN22">
            <v>10.887182400000002</v>
          </cell>
          <cell r="AO22">
            <v>1.8145304000000004</v>
          </cell>
          <cell r="AP22">
            <v>9.9799172000000027</v>
          </cell>
          <cell r="AQ22">
            <v>9.9799172000000027</v>
          </cell>
          <cell r="AR22">
            <v>723.07779840000012</v>
          </cell>
          <cell r="AS22" t="str">
            <v>M.S. reinforcement of plain hot rolled m.s. rods to BS4449 for slab, use 12mm bars at 100 c.c. spacing</v>
          </cell>
          <cell r="AT22">
            <v>831.53946816000007</v>
          </cell>
          <cell r="AW22">
            <v>18.076944960000002</v>
          </cell>
          <cell r="AX22">
            <v>4.3384667904000009</v>
          </cell>
          <cell r="AY22">
            <v>8.6769335808000019</v>
          </cell>
          <cell r="AZ22">
            <v>9.3641832000000012</v>
          </cell>
          <cell r="BA22" t="str">
            <v>C20 reinforced concrete cement (standard mix in accordance to BS CP 114) for floor, thickness = 230mm</v>
          </cell>
          <cell r="BB22">
            <v>56.18509920000001</v>
          </cell>
          <cell r="BC22">
            <v>4.6820916000000006</v>
          </cell>
          <cell r="BD22">
            <v>9.3641832000000012</v>
          </cell>
          <cell r="BE22">
            <v>10.300601520000003</v>
          </cell>
          <cell r="BF22">
            <v>20.601203040000005</v>
          </cell>
          <cell r="BG22">
            <v>28.952064000000007</v>
          </cell>
          <cell r="BH22" t="str">
            <v>Stone masonry works in (1:3) for walls, as per cross sectoin on drawing</v>
          </cell>
          <cell r="BI22">
            <v>50.666112000000012</v>
          </cell>
          <cell r="BJ22">
            <v>8.6856192000000014</v>
          </cell>
          <cell r="BK22">
            <v>31.84727040000001</v>
          </cell>
          <cell r="BL22">
            <v>0</v>
          </cell>
          <cell r="BM22">
            <v>72.959201280000016</v>
          </cell>
          <cell r="BN22">
            <v>72.959201280000016</v>
          </cell>
          <cell r="BO22">
            <v>4.343516437499999</v>
          </cell>
          <cell r="BP22">
            <v>26.061098624999993</v>
          </cell>
          <cell r="BQ22">
            <v>2.1717582187499995</v>
          </cell>
          <cell r="BR22">
            <v>4.343516437499999</v>
          </cell>
          <cell r="BS22">
            <v>4.7778680812499994</v>
          </cell>
          <cell r="BT22">
            <v>9.5557361624999988</v>
          </cell>
          <cell r="BU22">
            <v>167.25433962</v>
          </cell>
          <cell r="BV22" t="str">
            <v>M.S. reinforcement of plain hot rolled m.s. rods to BS4449 for slab, use 11 rings of 8mm bars and 8 rings of 10mm bars as per cross section on drawings</v>
          </cell>
          <cell r="BX22">
            <v>95.287098379999989</v>
          </cell>
          <cell r="BY22">
            <v>83.878128537500004</v>
          </cell>
          <cell r="BZ22">
            <v>4.1813584905000001</v>
          </cell>
          <cell r="CA22">
            <v>1.0035260377199999</v>
          </cell>
          <cell r="CB22">
            <v>2.0070520754399999</v>
          </cell>
          <cell r="CC22">
            <v>1</v>
          </cell>
          <cell r="CD22">
            <v>2</v>
          </cell>
          <cell r="CE22">
            <v>84.820499999999996</v>
          </cell>
          <cell r="CF22">
            <v>35.624609999999997</v>
          </cell>
          <cell r="CG22">
            <v>4.2410249999999996</v>
          </cell>
          <cell r="CH22">
            <v>2.1205124999999998</v>
          </cell>
          <cell r="CI22">
            <v>16.964099999999998</v>
          </cell>
          <cell r="CJ22">
            <v>33.928199999999997</v>
          </cell>
          <cell r="CK22">
            <v>84.820499999999996</v>
          </cell>
          <cell r="CL22">
            <v>4.2410249999999996</v>
          </cell>
          <cell r="CM22">
            <v>8.4820499999999992</v>
          </cell>
          <cell r="CN22">
            <v>8.4820499999999992</v>
          </cell>
          <cell r="CO22">
            <v>1</v>
          </cell>
          <cell r="CP22">
            <v>3.25</v>
          </cell>
          <cell r="CQ22">
            <v>0.25</v>
          </cell>
          <cell r="CR22">
            <v>1</v>
          </cell>
          <cell r="CS22">
            <v>1</v>
          </cell>
          <cell r="CT22">
            <v>28.273500000000002</v>
          </cell>
          <cell r="CU22">
            <v>28.273500000000002</v>
          </cell>
          <cell r="CV22">
            <v>56.547000000000004</v>
          </cell>
          <cell r="CW22">
            <v>141.36750000000001</v>
          </cell>
          <cell r="CX22">
            <v>28.273500000000002</v>
          </cell>
          <cell r="CY22">
            <v>7.0683750000000005</v>
          </cell>
          <cell r="CZ22">
            <v>14.136750000000001</v>
          </cell>
          <cell r="DA22">
            <v>429.97836159999997</v>
          </cell>
          <cell r="DB22" t="str">
            <v>M.S. reinforcement of plain hot rolled m.s. rods to BS4449 for slab, use 12mm bars at 150 c.c. spacing</v>
          </cell>
          <cell r="DC22">
            <v>429.97836159999997</v>
          </cell>
          <cell r="DF22">
            <v>10.74945904</v>
          </cell>
          <cell r="DG22">
            <v>2.5798701695999999</v>
          </cell>
          <cell r="DH22">
            <v>5.1597403391999999</v>
          </cell>
          <cell r="DI22">
            <v>2</v>
          </cell>
          <cell r="DJ22">
            <v>1</v>
          </cell>
          <cell r="DK22">
            <v>3.4320000000000004</v>
          </cell>
          <cell r="DL22">
            <v>0.5</v>
          </cell>
          <cell r="DM22">
            <v>4</v>
          </cell>
          <cell r="DN22">
            <v>2.5</v>
          </cell>
          <cell r="DO22">
            <v>0.5</v>
          </cell>
          <cell r="DP22">
            <v>2</v>
          </cell>
          <cell r="DQ22">
            <v>2</v>
          </cell>
          <cell r="DR22">
            <v>0.8</v>
          </cell>
          <cell r="DS22">
            <v>0.6</v>
          </cell>
          <cell r="DT22">
            <v>0.2</v>
          </cell>
          <cell r="DU22">
            <v>0.5</v>
          </cell>
          <cell r="DV22">
            <v>0.4</v>
          </cell>
          <cell r="DW22">
            <v>6.1736757999999998</v>
          </cell>
          <cell r="DX22" t="str">
            <v>C20 reinforced concrete cement (standard mix in accordance to BS CP 114) for slab, thickness = 170mm</v>
          </cell>
          <cell r="DY22">
            <v>37.042054800000003</v>
          </cell>
          <cell r="DZ22">
            <v>3.0868378999999999</v>
          </cell>
          <cell r="EA22">
            <v>6.1736757999999998</v>
          </cell>
          <cell r="EB22">
            <v>6.7910433800000005</v>
          </cell>
          <cell r="EC22">
            <v>13.582086760000001</v>
          </cell>
          <cell r="ED22">
            <v>113.09399999999999</v>
          </cell>
          <cell r="EE22" t="str">
            <v>Finishing exposed surfaces of tank</v>
          </cell>
          <cell r="EF22">
            <v>5.6547000000000001</v>
          </cell>
          <cell r="EG22">
            <v>0.56547000000000003</v>
          </cell>
          <cell r="EH22">
            <v>28.273499999999999</v>
          </cell>
          <cell r="EI22">
            <v>28.273499999999999</v>
          </cell>
          <cell r="EJ22">
            <v>3.901240360000001</v>
          </cell>
          <cell r="EK22">
            <v>4.2913643960000014</v>
          </cell>
          <cell r="EL22">
            <v>36.441400000000002</v>
          </cell>
          <cell r="EM22">
            <v>46.4</v>
          </cell>
          <cell r="EN22">
            <v>0.46399999999999997</v>
          </cell>
          <cell r="EO22">
            <v>3.8279999999999998</v>
          </cell>
          <cell r="EP22">
            <v>36.441400000000002</v>
          </cell>
          <cell r="EQ22">
            <v>12</v>
          </cell>
          <cell r="ER22">
            <v>0.45551750000000002</v>
          </cell>
          <cell r="ES22">
            <v>1.2147133333333333</v>
          </cell>
          <cell r="ET22">
            <v>1.2147133333333333</v>
          </cell>
          <cell r="EU22">
            <v>1.2147133333333333</v>
          </cell>
          <cell r="EV22">
            <v>2.4294266666666666</v>
          </cell>
          <cell r="EW22">
            <v>1</v>
          </cell>
        </row>
        <row r="23">
          <cell r="AG23">
            <v>18</v>
          </cell>
          <cell r="AH23" t="str">
            <v>Stone Masonry Reservoir Tank, 100 cum</v>
          </cell>
          <cell r="AI23">
            <v>257.29670375000006</v>
          </cell>
          <cell r="AJ23">
            <v>6.4324175937500021</v>
          </cell>
          <cell r="AK23">
            <v>22.672519650000002</v>
          </cell>
          <cell r="AL23">
            <v>11.336259825000001</v>
          </cell>
          <cell r="AM23">
            <v>10.305690750000002</v>
          </cell>
          <cell r="AN23">
            <v>12.366828900000002</v>
          </cell>
          <cell r="AO23">
            <v>2.0611381500000006</v>
          </cell>
          <cell r="AP23">
            <v>11.336259825000003</v>
          </cell>
          <cell r="AQ23">
            <v>11.336259825000003</v>
          </cell>
          <cell r="AR23">
            <v>826.99233540000012</v>
          </cell>
          <cell r="AS23" t="str">
            <v>M.S. reinforcement of plain hot rolled m.s. rods to BS4449 for slab, use 12mm bars at 100 c.c. spacing</v>
          </cell>
          <cell r="AT23">
            <v>951.04118571000004</v>
          </cell>
          <cell r="AW23">
            <v>20.674808385000006</v>
          </cell>
          <cell r="AX23">
            <v>4.9619540124000006</v>
          </cell>
          <cell r="AY23">
            <v>9.9239080248000011</v>
          </cell>
          <cell r="AZ23">
            <v>11.175572100000002</v>
          </cell>
          <cell r="BA23" t="str">
            <v>C20 reinforced concrete cement (standard mix in accordance to BS CP 114) for floor, thickness = 240mm</v>
          </cell>
          <cell r="BB23">
            <v>67.053432600000008</v>
          </cell>
          <cell r="BC23">
            <v>5.5877860500000009</v>
          </cell>
          <cell r="BD23">
            <v>11.175572100000002</v>
          </cell>
          <cell r="BE23">
            <v>12.293129310000003</v>
          </cell>
          <cell r="BF23">
            <v>24.586258620000006</v>
          </cell>
          <cell r="BG23">
            <v>35.896035600000005</v>
          </cell>
          <cell r="BH23" t="str">
            <v>Stone masonry works in (1:3) for walls, as per cross sectoin on drawing</v>
          </cell>
          <cell r="BI23">
            <v>62.818062300000008</v>
          </cell>
          <cell r="BJ23">
            <v>10.768810680000001</v>
          </cell>
          <cell r="BK23">
            <v>39.485639160000005</v>
          </cell>
          <cell r="BL23">
            <v>0</v>
          </cell>
          <cell r="BM23">
            <v>90.45800971200002</v>
          </cell>
          <cell r="BN23">
            <v>90.45800971200002</v>
          </cell>
          <cell r="BO23">
            <v>5.0100641999999995</v>
          </cell>
          <cell r="BP23">
            <v>30.060385199999999</v>
          </cell>
          <cell r="BQ23">
            <v>2.5050320999999998</v>
          </cell>
          <cell r="BR23">
            <v>5.0100641999999995</v>
          </cell>
          <cell r="BS23">
            <v>5.5110706199999999</v>
          </cell>
          <cell r="BT23">
            <v>11.02214124</v>
          </cell>
          <cell r="BU23">
            <v>207.64628582249998</v>
          </cell>
          <cell r="BV23" t="str">
            <v>M.S. reinforcement of plain hot rolled m.s. rods to BS4449 for slab, use 8 rings of 8mm bars and 11 rings of 10mm bars as per cross section on drawings</v>
          </cell>
          <cell r="BX23">
            <v>141.68044052249999</v>
          </cell>
          <cell r="BY23">
            <v>65.965845299999998</v>
          </cell>
          <cell r="BZ23">
            <v>5.1911571455624994</v>
          </cell>
          <cell r="CA23">
            <v>1.245877714935</v>
          </cell>
          <cell r="CB23">
            <v>2.49175542987</v>
          </cell>
          <cell r="CC23">
            <v>1</v>
          </cell>
          <cell r="CD23">
            <v>2</v>
          </cell>
          <cell r="CE23">
            <v>98.525293750000003</v>
          </cell>
          <cell r="CF23">
            <v>41.380623374999999</v>
          </cell>
          <cell r="CG23">
            <v>4.9262646875000007</v>
          </cell>
          <cell r="CH23">
            <v>2.4631323437500003</v>
          </cell>
          <cell r="CI23">
            <v>19.705058750000003</v>
          </cell>
          <cell r="CJ23">
            <v>39.410117500000005</v>
          </cell>
          <cell r="CK23">
            <v>98.525293750000003</v>
          </cell>
          <cell r="CL23">
            <v>4.9262646875000007</v>
          </cell>
          <cell r="CM23">
            <v>9.8525293750000014</v>
          </cell>
          <cell r="CN23">
            <v>9.8525293750000014</v>
          </cell>
          <cell r="CO23">
            <v>1</v>
          </cell>
          <cell r="CP23">
            <v>3.25</v>
          </cell>
          <cell r="CQ23">
            <v>0.25</v>
          </cell>
          <cell r="CR23">
            <v>1</v>
          </cell>
          <cell r="CS23">
            <v>1</v>
          </cell>
          <cell r="CT23">
            <v>33.18209375</v>
          </cell>
          <cell r="CU23">
            <v>33.18209375</v>
          </cell>
          <cell r="CV23">
            <v>66.3641875</v>
          </cell>
          <cell r="CW23">
            <v>165.91046875000001</v>
          </cell>
          <cell r="CX23">
            <v>33.18209375</v>
          </cell>
          <cell r="CY23">
            <v>8.2955234375</v>
          </cell>
          <cell r="CZ23">
            <v>16.591046875</v>
          </cell>
          <cell r="DA23">
            <v>594.64222032000009</v>
          </cell>
          <cell r="DB23" t="str">
            <v>M.S. reinforcement of plain hot rolled m.s. rods to BS4449 for slab, use 12mm bars at 125 c.c. spacing</v>
          </cell>
          <cell r="DC23">
            <v>594.64222032000009</v>
          </cell>
          <cell r="DF23">
            <v>14.866055508000002</v>
          </cell>
          <cell r="DG23">
            <v>3.5678533219200008</v>
          </cell>
          <cell r="DH23">
            <v>7.1357066438400016</v>
          </cell>
          <cell r="DI23">
            <v>2</v>
          </cell>
          <cell r="DJ23">
            <v>1</v>
          </cell>
          <cell r="DK23">
            <v>3.4320000000000004</v>
          </cell>
          <cell r="DL23">
            <v>0.5</v>
          </cell>
          <cell r="DM23">
            <v>4</v>
          </cell>
          <cell r="DN23">
            <v>2.5</v>
          </cell>
          <cell r="DO23">
            <v>0.5</v>
          </cell>
          <cell r="DP23">
            <v>2</v>
          </cell>
          <cell r="DQ23">
            <v>2</v>
          </cell>
          <cell r="DR23">
            <v>0.8</v>
          </cell>
          <cell r="DS23">
            <v>0.6</v>
          </cell>
          <cell r="DT23">
            <v>0.2</v>
          </cell>
          <cell r="DU23">
            <v>0.5</v>
          </cell>
          <cell r="DV23">
            <v>0.4</v>
          </cell>
          <cell r="DW23">
            <v>7.533474075</v>
          </cell>
          <cell r="DX23" t="str">
            <v>C20 reinforced concrete cement (standard mix in accordance to BS CP 114) for slab, thickness = 180mm</v>
          </cell>
          <cell r="DY23">
            <v>45.200844449999998</v>
          </cell>
          <cell r="DZ23">
            <v>3.7667370375</v>
          </cell>
          <cell r="EA23">
            <v>7.533474075</v>
          </cell>
          <cell r="EB23">
            <v>8.2868214825000006</v>
          </cell>
          <cell r="EC23">
            <v>16.573642965000001</v>
          </cell>
          <cell r="ED23">
            <v>130.68640000000002</v>
          </cell>
          <cell r="EE23" t="str">
            <v>Finishing exposed surfaces of tank</v>
          </cell>
          <cell r="EF23">
            <v>6.534320000000001</v>
          </cell>
          <cell r="EG23">
            <v>0.65343200000000012</v>
          </cell>
          <cell r="EH23">
            <v>32.671600000000005</v>
          </cell>
          <cell r="EI23">
            <v>32.671600000000005</v>
          </cell>
          <cell r="EJ23">
            <v>4.5345039300000005</v>
          </cell>
          <cell r="EK23">
            <v>4.9879543230000012</v>
          </cell>
          <cell r="EL23">
            <v>38.012149999999998</v>
          </cell>
          <cell r="EM23">
            <v>48.4</v>
          </cell>
          <cell r="EN23">
            <v>0.48399999999999999</v>
          </cell>
          <cell r="EO23">
            <v>3.9929999999999999</v>
          </cell>
          <cell r="EP23">
            <v>38.012149999999998</v>
          </cell>
          <cell r="EQ23">
            <v>13</v>
          </cell>
          <cell r="ER23">
            <v>0.475151875</v>
          </cell>
          <cell r="ES23">
            <v>1.2670716666666666</v>
          </cell>
          <cell r="ET23">
            <v>1.2670716666666666</v>
          </cell>
          <cell r="EU23">
            <v>1.2670716666666666</v>
          </cell>
          <cell r="EV23">
            <v>2.5341433333333332</v>
          </cell>
          <cell r="EW23">
            <v>1</v>
          </cell>
        </row>
      </sheetData>
      <sheetData sheetId="2" refreshError="1"/>
      <sheetData sheetId="3" refreshError="1">
        <row r="4">
          <cell r="A4">
            <v>1.01</v>
          </cell>
          <cell r="B4" t="str">
            <v>HDPE PIPE 110mm PN6</v>
          </cell>
          <cell r="C4" t="str">
            <v>rm</v>
          </cell>
          <cell r="D4">
            <v>11215</v>
          </cell>
          <cell r="E4">
            <v>5.2519999999999998</v>
          </cell>
          <cell r="F4">
            <v>5.2000000000000005E-2</v>
          </cell>
          <cell r="G4">
            <v>5.2</v>
          </cell>
        </row>
        <row r="5">
          <cell r="A5">
            <v>1.02</v>
          </cell>
          <cell r="B5" t="str">
            <v>HDPE PIPE 90mm PN6</v>
          </cell>
          <cell r="C5" t="str">
            <v>rm</v>
          </cell>
          <cell r="D5">
            <v>7270</v>
          </cell>
          <cell r="E5">
            <v>3.5016700000000003</v>
          </cell>
          <cell r="F5">
            <v>3.4669999999999999E-2</v>
          </cell>
          <cell r="G5">
            <v>3.4670000000000001</v>
          </cell>
        </row>
        <row r="6">
          <cell r="A6">
            <v>1.03</v>
          </cell>
          <cell r="B6" t="str">
            <v>HDPE PIPE 75mm PN6</v>
          </cell>
          <cell r="C6" t="str">
            <v>rm</v>
          </cell>
          <cell r="D6">
            <v>5590</v>
          </cell>
          <cell r="E6">
            <v>2.5583299999999998</v>
          </cell>
          <cell r="F6">
            <v>2.5329999999999998E-2</v>
          </cell>
          <cell r="G6">
            <v>2.5329999999999999</v>
          </cell>
        </row>
        <row r="7">
          <cell r="A7">
            <v>1.04</v>
          </cell>
          <cell r="B7" t="str">
            <v>HDPE PIPE 63mm PN6</v>
          </cell>
          <cell r="C7" t="str">
            <v>rm</v>
          </cell>
          <cell r="D7">
            <v>3900</v>
          </cell>
          <cell r="E7">
            <v>1.7503300000000002</v>
          </cell>
          <cell r="F7">
            <v>1.7330000000000002E-2</v>
          </cell>
          <cell r="G7">
            <v>1.7330000000000001</v>
          </cell>
        </row>
        <row r="8">
          <cell r="A8">
            <v>1.05</v>
          </cell>
          <cell r="B8" t="str">
            <v>HDPE PIPE 50mm PN6</v>
          </cell>
          <cell r="C8" t="str">
            <v>rm</v>
          </cell>
          <cell r="D8">
            <v>2690</v>
          </cell>
          <cell r="E8">
            <v>1.1443300000000001</v>
          </cell>
          <cell r="F8">
            <v>1.133E-2</v>
          </cell>
          <cell r="G8">
            <v>1.133</v>
          </cell>
        </row>
        <row r="9">
          <cell r="A9">
            <v>1.06</v>
          </cell>
          <cell r="B9" t="str">
            <v>HDPE PIPE 40mm PN6</v>
          </cell>
          <cell r="C9" t="str">
            <v>rm</v>
          </cell>
          <cell r="D9">
            <v>1680</v>
          </cell>
          <cell r="E9">
            <v>0.80800000000000005</v>
          </cell>
          <cell r="F9">
            <v>8.0000000000000002E-3</v>
          </cell>
          <cell r="G9">
            <v>0.8</v>
          </cell>
        </row>
        <row r="10">
          <cell r="A10">
            <v>1.07</v>
          </cell>
          <cell r="B10" t="str">
            <v>HDPE PIPE 32mm PN6</v>
          </cell>
          <cell r="C10" t="str">
            <v>rm</v>
          </cell>
          <cell r="D10">
            <v>1135</v>
          </cell>
          <cell r="E10">
            <v>0.53832999999999998</v>
          </cell>
          <cell r="F10">
            <v>5.3300000000000005E-3</v>
          </cell>
          <cell r="G10">
            <v>0.53300000000000003</v>
          </cell>
        </row>
        <row r="11">
          <cell r="A11">
            <v>1.08</v>
          </cell>
          <cell r="B11" t="str">
            <v>HDPE PIPE 110mm PN10</v>
          </cell>
          <cell r="C11" t="str">
            <v>rm</v>
          </cell>
          <cell r="D11">
            <v>17350</v>
          </cell>
          <cell r="E11">
            <v>8.08</v>
          </cell>
          <cell r="F11">
            <v>0.08</v>
          </cell>
          <cell r="G11">
            <v>8</v>
          </cell>
        </row>
        <row r="12">
          <cell r="A12">
            <v>1.0900000000000001</v>
          </cell>
          <cell r="B12" t="str">
            <v>HDPE PIPE 90mm PN10</v>
          </cell>
          <cell r="C12" t="str">
            <v>rm</v>
          </cell>
          <cell r="D12">
            <v>11636</v>
          </cell>
          <cell r="E12">
            <v>5.1176700000000004</v>
          </cell>
          <cell r="F12">
            <v>5.067E-2</v>
          </cell>
          <cell r="G12">
            <v>5.0670000000000002</v>
          </cell>
        </row>
        <row r="13">
          <cell r="A13">
            <v>1.1000000000000001</v>
          </cell>
          <cell r="B13" t="str">
            <v>HDPE PIPE 75mm PN10</v>
          </cell>
          <cell r="C13" t="str">
            <v>rm</v>
          </cell>
          <cell r="D13">
            <v>7855</v>
          </cell>
          <cell r="E13">
            <v>3.77033</v>
          </cell>
          <cell r="F13">
            <v>3.7330000000000002E-2</v>
          </cell>
          <cell r="G13">
            <v>3.7330000000000001</v>
          </cell>
        </row>
        <row r="14">
          <cell r="A14">
            <v>1.1100000000000001</v>
          </cell>
          <cell r="B14" t="str">
            <v>HDPE PIPE 63mm PN10</v>
          </cell>
          <cell r="C14" t="str">
            <v>rm</v>
          </cell>
          <cell r="D14">
            <v>5590</v>
          </cell>
          <cell r="E14">
            <v>2.6259999999999999</v>
          </cell>
          <cell r="F14">
            <v>2.6000000000000002E-2</v>
          </cell>
          <cell r="G14">
            <v>2.6</v>
          </cell>
        </row>
        <row r="15">
          <cell r="A15">
            <v>1.1200000000000001</v>
          </cell>
          <cell r="B15" t="str">
            <v>HDPE PIPE 50mm PN10</v>
          </cell>
          <cell r="C15" t="str">
            <v>rm</v>
          </cell>
          <cell r="D15">
            <v>3825</v>
          </cell>
          <cell r="E15">
            <v>1.7503300000000002</v>
          </cell>
          <cell r="F15">
            <v>1.7330000000000002E-2</v>
          </cell>
          <cell r="G15">
            <v>1.7330000000000001</v>
          </cell>
        </row>
        <row r="16">
          <cell r="A16">
            <v>1.1299999999999999</v>
          </cell>
          <cell r="B16" t="str">
            <v>HDPE PIPE 40mm PN10</v>
          </cell>
          <cell r="C16" t="str">
            <v>rm</v>
          </cell>
          <cell r="D16">
            <v>2480</v>
          </cell>
          <cell r="E16">
            <v>1.0776699999999999</v>
          </cell>
          <cell r="F16">
            <v>1.0669999999999999E-2</v>
          </cell>
          <cell r="G16">
            <v>1.0669999999999999</v>
          </cell>
        </row>
        <row r="17">
          <cell r="A17">
            <v>1.1399999999999999</v>
          </cell>
          <cell r="B17" t="str">
            <v>HDPE PIPE 32mm PN10</v>
          </cell>
          <cell r="C17" t="str">
            <v>rm</v>
          </cell>
          <cell r="D17">
            <v>1680</v>
          </cell>
          <cell r="E17">
            <v>0.74032999999999993</v>
          </cell>
          <cell r="F17">
            <v>7.3299999999999997E-3</v>
          </cell>
          <cell r="G17">
            <v>0.73299999999999998</v>
          </cell>
        </row>
        <row r="18">
          <cell r="A18">
            <v>1.1499999999999999</v>
          </cell>
          <cell r="B18" t="str">
            <v>HDPE PIPE 25mm PN10</v>
          </cell>
          <cell r="C18" t="str">
            <v>rm</v>
          </cell>
          <cell r="D18">
            <v>1135</v>
          </cell>
          <cell r="E18">
            <v>0.47167000000000003</v>
          </cell>
          <cell r="F18">
            <v>4.6700000000000005E-3</v>
          </cell>
          <cell r="G18">
            <v>0.46700000000000003</v>
          </cell>
        </row>
        <row r="19">
          <cell r="A19">
            <v>1.1599999999999999</v>
          </cell>
          <cell r="B19" t="str">
            <v>HDPE PIPE 20mm PN10</v>
          </cell>
          <cell r="C19" t="str">
            <v>rm</v>
          </cell>
          <cell r="D19">
            <v>800</v>
          </cell>
          <cell r="E19">
            <v>0.33633000000000002</v>
          </cell>
          <cell r="F19">
            <v>3.3300000000000001E-3</v>
          </cell>
          <cell r="G19">
            <v>0.33300000000000002</v>
          </cell>
        </row>
        <row r="20">
          <cell r="A20">
            <v>1.18</v>
          </cell>
          <cell r="B20" t="str">
            <v>HDPE union, 110mm, PN10</v>
          </cell>
          <cell r="C20" t="str">
            <v>pc</v>
          </cell>
          <cell r="D20">
            <v>102346.027</v>
          </cell>
          <cell r="E20">
            <v>53.866329999999998</v>
          </cell>
          <cell r="F20">
            <v>0.53332999999999997</v>
          </cell>
          <cell r="G20">
            <v>53.332999999999998</v>
          </cell>
        </row>
        <row r="21">
          <cell r="A21">
            <v>1.19</v>
          </cell>
          <cell r="B21" t="str">
            <v>HDPE union, 90mm, PN10</v>
          </cell>
          <cell r="C21" t="str">
            <v>pc</v>
          </cell>
          <cell r="D21">
            <v>55170</v>
          </cell>
          <cell r="E21">
            <v>26.933670000000003</v>
          </cell>
          <cell r="F21">
            <v>0.26667000000000002</v>
          </cell>
          <cell r="G21">
            <v>26.667000000000002</v>
          </cell>
        </row>
        <row r="22">
          <cell r="A22">
            <v>1.2</v>
          </cell>
          <cell r="B22" t="str">
            <v>HDPE union, 75mm, PN10</v>
          </cell>
          <cell r="C22" t="str">
            <v>pc</v>
          </cell>
          <cell r="D22">
            <v>36000</v>
          </cell>
          <cell r="E22">
            <v>21.883670000000002</v>
          </cell>
          <cell r="F22">
            <v>0.21667000000000003</v>
          </cell>
          <cell r="G22">
            <v>21.667000000000002</v>
          </cell>
        </row>
        <row r="23">
          <cell r="A23">
            <v>1.21</v>
          </cell>
          <cell r="B23" t="str">
            <v>HDPE union, 63mm, PN10</v>
          </cell>
          <cell r="C23" t="str">
            <v>pc</v>
          </cell>
          <cell r="D23">
            <v>20430</v>
          </cell>
          <cell r="E23">
            <v>10.773669999999999</v>
          </cell>
          <cell r="F23">
            <v>0.10667</v>
          </cell>
          <cell r="G23">
            <v>10.667</v>
          </cell>
        </row>
        <row r="24">
          <cell r="A24">
            <v>1.22</v>
          </cell>
          <cell r="B24" t="str">
            <v>HDPE union, 50mm, PN10</v>
          </cell>
          <cell r="C24" t="str">
            <v>pc</v>
          </cell>
          <cell r="D24">
            <v>15570</v>
          </cell>
          <cell r="E24">
            <v>8.08</v>
          </cell>
          <cell r="F24">
            <v>0.08</v>
          </cell>
          <cell r="G24">
            <v>8</v>
          </cell>
        </row>
        <row r="25">
          <cell r="A25">
            <v>1.23</v>
          </cell>
          <cell r="B25" t="str">
            <v>HDPE union, 40mm, PN10</v>
          </cell>
          <cell r="C25" t="str">
            <v>pc</v>
          </cell>
          <cell r="D25">
            <v>10800</v>
          </cell>
          <cell r="E25">
            <v>6.06</v>
          </cell>
          <cell r="F25">
            <v>0.06</v>
          </cell>
          <cell r="G25">
            <v>6</v>
          </cell>
        </row>
        <row r="26">
          <cell r="A26">
            <v>1.24</v>
          </cell>
          <cell r="B26" t="str">
            <v>HDPE union, 32mm, PN10</v>
          </cell>
          <cell r="C26" t="str">
            <v>pc</v>
          </cell>
          <cell r="D26">
            <v>7200</v>
          </cell>
          <cell r="E26">
            <v>3.36633</v>
          </cell>
          <cell r="F26">
            <v>3.3330000000000005E-2</v>
          </cell>
          <cell r="G26">
            <v>3.3330000000000002</v>
          </cell>
        </row>
        <row r="27">
          <cell r="A27">
            <v>1.25</v>
          </cell>
          <cell r="B27" t="str">
            <v>HDPE union, 25mm, PN10</v>
          </cell>
          <cell r="C27" t="str">
            <v>pc</v>
          </cell>
          <cell r="D27">
            <v>4770</v>
          </cell>
          <cell r="E27">
            <v>2.6933670000000003</v>
          </cell>
          <cell r="F27">
            <v>2.6667E-2</v>
          </cell>
          <cell r="G27">
            <v>2.6667000000000001</v>
          </cell>
        </row>
        <row r="28">
          <cell r="A28">
            <v>1.26</v>
          </cell>
          <cell r="B28" t="str">
            <v>HDPE union, 20mm, PN10</v>
          </cell>
          <cell r="C28" t="str">
            <v>pc</v>
          </cell>
          <cell r="D28">
            <v>4230</v>
          </cell>
          <cell r="E28">
            <v>2.3563300000000003</v>
          </cell>
          <cell r="F28">
            <v>2.3330000000000004E-2</v>
          </cell>
          <cell r="G28">
            <v>2.3330000000000002</v>
          </cell>
        </row>
        <row r="29">
          <cell r="A29">
            <v>1.27</v>
          </cell>
          <cell r="B29" t="str">
            <v>HDPE reducing union, 110 x 90mm, PN10</v>
          </cell>
          <cell r="C29" t="str">
            <v>pc</v>
          </cell>
          <cell r="D29">
            <v>106184.027</v>
          </cell>
          <cell r="E29">
            <v>55.886330000000001</v>
          </cell>
          <cell r="F29">
            <v>0.55332999999999999</v>
          </cell>
          <cell r="G29">
            <v>55.332999999999998</v>
          </cell>
        </row>
        <row r="30">
          <cell r="A30">
            <v>1.28</v>
          </cell>
          <cell r="B30" t="str">
            <v>HDPE reducing union, 90 x 75mm, PN10</v>
          </cell>
          <cell r="C30" t="str">
            <v>pc</v>
          </cell>
          <cell r="D30">
            <v>54000</v>
          </cell>
          <cell r="E30">
            <v>25.923670000000001</v>
          </cell>
          <cell r="F30">
            <v>0.25667000000000001</v>
          </cell>
          <cell r="G30">
            <v>25.667000000000002</v>
          </cell>
        </row>
        <row r="31">
          <cell r="A31">
            <v>1.29</v>
          </cell>
          <cell r="B31" t="str">
            <v>HDPE reducing union, 75 x 63mm, PN10</v>
          </cell>
          <cell r="C31" t="str">
            <v>pc</v>
          </cell>
          <cell r="D31">
            <v>36000</v>
          </cell>
          <cell r="E31">
            <v>18.51633</v>
          </cell>
          <cell r="F31">
            <v>0.18332999999999999</v>
          </cell>
          <cell r="G31">
            <v>18.332999999999998</v>
          </cell>
        </row>
        <row r="32">
          <cell r="A32">
            <v>1.3</v>
          </cell>
          <cell r="B32" t="str">
            <v>HDPE reducing union, 63 x 50mm, PN10</v>
          </cell>
          <cell r="C32" t="str">
            <v>pc</v>
          </cell>
          <cell r="D32">
            <v>20430</v>
          </cell>
          <cell r="E32">
            <v>10.43633</v>
          </cell>
          <cell r="F32">
            <v>0.10333000000000001</v>
          </cell>
          <cell r="G32">
            <v>10.333</v>
          </cell>
        </row>
        <row r="33">
          <cell r="A33">
            <v>1.31</v>
          </cell>
          <cell r="B33" t="str">
            <v>HDPE reducing union, 50 x 40mm, PN10</v>
          </cell>
          <cell r="C33" t="str">
            <v>pc</v>
          </cell>
          <cell r="D33">
            <v>15570</v>
          </cell>
          <cell r="E33">
            <v>7.4063300000000005</v>
          </cell>
          <cell r="F33">
            <v>7.3330000000000006E-2</v>
          </cell>
          <cell r="G33">
            <v>7.3330000000000002</v>
          </cell>
        </row>
        <row r="34">
          <cell r="A34">
            <v>1.32</v>
          </cell>
          <cell r="B34" t="str">
            <v>HDPE reducing union, 50 x 32mm, PN10</v>
          </cell>
          <cell r="C34" t="str">
            <v>pc</v>
          </cell>
          <cell r="D34">
            <v>15570</v>
          </cell>
          <cell r="E34">
            <v>7.4066330000000002</v>
          </cell>
          <cell r="F34">
            <v>7.3333000000000009E-2</v>
          </cell>
          <cell r="G34">
            <v>7.3333000000000004</v>
          </cell>
        </row>
        <row r="35">
          <cell r="A35">
            <v>1.33</v>
          </cell>
          <cell r="B35" t="str">
            <v>HDPE reducing union, 40 x 32mm, PN10</v>
          </cell>
          <cell r="C35" t="str">
            <v>pc</v>
          </cell>
          <cell r="D35">
            <v>10800</v>
          </cell>
          <cell r="E35">
            <v>5.7236700000000003</v>
          </cell>
          <cell r="F35">
            <v>5.6669999999999998E-2</v>
          </cell>
          <cell r="G35">
            <v>5.6669999999999998</v>
          </cell>
        </row>
        <row r="36">
          <cell r="A36">
            <v>1.34</v>
          </cell>
          <cell r="B36" t="str">
            <v>HDPE reducing union, 40 x 25mm, PN10</v>
          </cell>
          <cell r="C36" t="str">
            <v>pc</v>
          </cell>
          <cell r="D36">
            <v>10800</v>
          </cell>
          <cell r="E36">
            <v>5.7236700000000003</v>
          </cell>
          <cell r="F36">
            <v>5.6669999999999998E-2</v>
          </cell>
          <cell r="G36">
            <v>5.6669999999999998</v>
          </cell>
        </row>
        <row r="37">
          <cell r="A37">
            <v>1.35</v>
          </cell>
          <cell r="B37" t="str">
            <v>HDPE reducing union, 32 x 25mm, PN10</v>
          </cell>
          <cell r="C37" t="str">
            <v>pc</v>
          </cell>
          <cell r="D37">
            <v>7200</v>
          </cell>
          <cell r="E37">
            <v>3.36633</v>
          </cell>
          <cell r="F37">
            <v>3.3330000000000005E-2</v>
          </cell>
          <cell r="G37">
            <v>3.3330000000000002</v>
          </cell>
        </row>
        <row r="38">
          <cell r="A38">
            <v>1.36</v>
          </cell>
          <cell r="B38" t="str">
            <v>HDPE reducing union, 32 x 20mm, PN10</v>
          </cell>
          <cell r="C38" t="str">
            <v>pc</v>
          </cell>
          <cell r="D38">
            <v>7200</v>
          </cell>
          <cell r="E38">
            <v>3.36633</v>
          </cell>
          <cell r="F38">
            <v>3.3330000000000005E-2</v>
          </cell>
          <cell r="G38">
            <v>3.3330000000000002</v>
          </cell>
        </row>
        <row r="39">
          <cell r="A39">
            <v>1.37</v>
          </cell>
          <cell r="B39" t="str">
            <v>HDPE reducing union, 25 x 20mm, PN10</v>
          </cell>
          <cell r="C39" t="str">
            <v>pc</v>
          </cell>
          <cell r="D39">
            <v>4770</v>
          </cell>
          <cell r="E39">
            <v>2.69367</v>
          </cell>
          <cell r="F39">
            <v>2.6669999999999999E-2</v>
          </cell>
          <cell r="G39">
            <v>2.6669999999999998</v>
          </cell>
        </row>
        <row r="40">
          <cell r="A40">
            <v>1.38</v>
          </cell>
          <cell r="B40" t="str">
            <v>HDPE equal tee, 110mm, PN10</v>
          </cell>
          <cell r="C40" t="str">
            <v>pc</v>
          </cell>
          <cell r="D40">
            <v>159277</v>
          </cell>
          <cell r="E40">
            <v>83.83</v>
          </cell>
          <cell r="F40">
            <v>0.83000000000000007</v>
          </cell>
          <cell r="G40">
            <v>83</v>
          </cell>
        </row>
        <row r="41">
          <cell r="A41">
            <v>1.39</v>
          </cell>
          <cell r="B41" t="str">
            <v>HDPE equal tee, 90mm, PN10</v>
          </cell>
          <cell r="C41" t="str">
            <v>pc</v>
          </cell>
          <cell r="D41">
            <v>72000</v>
          </cell>
          <cell r="E41">
            <v>40.4</v>
          </cell>
          <cell r="F41">
            <v>0.4</v>
          </cell>
          <cell r="G41">
            <v>40</v>
          </cell>
        </row>
        <row r="42">
          <cell r="A42">
            <v>1.4</v>
          </cell>
          <cell r="B42" t="str">
            <v>HDPE equal tee, 75mm, PN10</v>
          </cell>
          <cell r="C42" t="str">
            <v>pc</v>
          </cell>
          <cell r="D42">
            <v>47970</v>
          </cell>
          <cell r="E42">
            <v>30.3</v>
          </cell>
          <cell r="F42">
            <v>0.3</v>
          </cell>
          <cell r="G42">
            <v>30</v>
          </cell>
        </row>
        <row r="43">
          <cell r="A43">
            <v>1.41</v>
          </cell>
          <cell r="B43" t="str">
            <v>HDPE equal tee, 63mm, PN10</v>
          </cell>
          <cell r="C43" t="str">
            <v>pc</v>
          </cell>
          <cell r="D43">
            <v>29970</v>
          </cell>
          <cell r="E43">
            <v>16.833670000000001</v>
          </cell>
          <cell r="F43">
            <v>0.16667000000000001</v>
          </cell>
          <cell r="G43">
            <v>16.667000000000002</v>
          </cell>
        </row>
        <row r="44">
          <cell r="A44">
            <v>1.42</v>
          </cell>
          <cell r="B44" t="str">
            <v>HDPE equal tee, 50mm, PN10</v>
          </cell>
          <cell r="C44" t="str">
            <v>pc</v>
          </cell>
          <cell r="D44">
            <v>24030</v>
          </cell>
          <cell r="E44">
            <v>12.12</v>
          </cell>
          <cell r="F44">
            <v>0.12</v>
          </cell>
          <cell r="G44">
            <v>12</v>
          </cell>
        </row>
        <row r="45">
          <cell r="A45">
            <v>1.43</v>
          </cell>
          <cell r="B45" t="str">
            <v>HDPE equal tee, 40mm, PN10</v>
          </cell>
          <cell r="C45" t="str">
            <v>pc</v>
          </cell>
          <cell r="D45">
            <v>16830</v>
          </cell>
          <cell r="E45">
            <v>9.4263300000000001</v>
          </cell>
          <cell r="F45">
            <v>9.333000000000001E-2</v>
          </cell>
          <cell r="G45">
            <v>9.3330000000000002</v>
          </cell>
        </row>
        <row r="46">
          <cell r="A46">
            <v>1.44</v>
          </cell>
          <cell r="B46" t="str">
            <v>HDPE equal tee, 32mm, PN10</v>
          </cell>
          <cell r="C46" t="str">
            <v>pc</v>
          </cell>
          <cell r="D46">
            <v>10800</v>
          </cell>
          <cell r="E46">
            <v>5.3863300000000001</v>
          </cell>
          <cell r="F46">
            <v>5.3330000000000002E-2</v>
          </cell>
          <cell r="G46">
            <v>5.3330000000000002</v>
          </cell>
        </row>
        <row r="47">
          <cell r="A47">
            <v>1.45</v>
          </cell>
          <cell r="B47" t="str">
            <v>HDPE equal tee, 25mm, PN10</v>
          </cell>
          <cell r="C47" t="str">
            <v>pc</v>
          </cell>
          <cell r="D47">
            <v>7200</v>
          </cell>
          <cell r="E47">
            <v>4.04</v>
          </cell>
          <cell r="F47">
            <v>0.04</v>
          </cell>
          <cell r="G47">
            <v>4</v>
          </cell>
        </row>
        <row r="48">
          <cell r="A48">
            <v>1.46</v>
          </cell>
          <cell r="B48" t="str">
            <v>HDPE equal tee, 20mm, PN10</v>
          </cell>
          <cell r="C48" t="str">
            <v>pc</v>
          </cell>
          <cell r="D48">
            <v>6030</v>
          </cell>
          <cell r="E48">
            <v>3.03</v>
          </cell>
          <cell r="F48">
            <v>0.03</v>
          </cell>
          <cell r="G48">
            <v>3</v>
          </cell>
        </row>
        <row r="49">
          <cell r="A49">
            <v>1.47</v>
          </cell>
          <cell r="B49" t="str">
            <v>HDPE male equal tee, 110mm, PN10</v>
          </cell>
          <cell r="C49" t="str">
            <v>pc</v>
          </cell>
          <cell r="D49">
            <v>118978</v>
          </cell>
          <cell r="E49">
            <v>62.62</v>
          </cell>
          <cell r="F49">
            <v>0.62</v>
          </cell>
          <cell r="G49">
            <v>62</v>
          </cell>
        </row>
        <row r="50">
          <cell r="A50">
            <v>1.48</v>
          </cell>
          <cell r="B50" t="str">
            <v>HDPE male equal tee, 90mm, PN10</v>
          </cell>
          <cell r="C50" t="str">
            <v>pc</v>
          </cell>
          <cell r="D50">
            <v>72000</v>
          </cell>
          <cell r="E50">
            <v>39.053670000000004</v>
          </cell>
          <cell r="F50">
            <v>0.38667000000000001</v>
          </cell>
          <cell r="G50">
            <v>38.667000000000002</v>
          </cell>
        </row>
        <row r="51">
          <cell r="A51">
            <v>1.49</v>
          </cell>
          <cell r="B51" t="str">
            <v>HDPE male equal tee, 75mm, PN10</v>
          </cell>
          <cell r="C51" t="str">
            <v>pc</v>
          </cell>
          <cell r="D51">
            <v>65000</v>
          </cell>
          <cell r="E51">
            <v>26.26</v>
          </cell>
          <cell r="F51">
            <v>0.26</v>
          </cell>
          <cell r="G51">
            <v>26</v>
          </cell>
        </row>
        <row r="52">
          <cell r="A52">
            <v>1.5</v>
          </cell>
          <cell r="B52" t="str">
            <v>HDPE male equal tee, 63mm, PN10</v>
          </cell>
          <cell r="C52" t="str">
            <v>pc</v>
          </cell>
          <cell r="D52">
            <v>54700</v>
          </cell>
          <cell r="E52">
            <v>19.190000000000001</v>
          </cell>
          <cell r="F52">
            <v>0.19</v>
          </cell>
          <cell r="G52">
            <v>19</v>
          </cell>
        </row>
        <row r="53">
          <cell r="A53">
            <v>1.51</v>
          </cell>
          <cell r="B53" t="str">
            <v>HDPE male equal tee, 50mm, PN10</v>
          </cell>
          <cell r="C53" t="str">
            <v>pc</v>
          </cell>
          <cell r="D53">
            <v>38700</v>
          </cell>
          <cell r="E53">
            <v>10.1</v>
          </cell>
          <cell r="F53">
            <v>0.1</v>
          </cell>
          <cell r="G53">
            <v>10</v>
          </cell>
        </row>
        <row r="54">
          <cell r="A54">
            <v>1.52</v>
          </cell>
          <cell r="B54" t="str">
            <v>HDPE male equal tee, 40mm, PN10</v>
          </cell>
          <cell r="C54" t="str">
            <v>pc</v>
          </cell>
          <cell r="D54">
            <v>26700</v>
          </cell>
          <cell r="E54">
            <v>8.08</v>
          </cell>
          <cell r="F54">
            <v>0.08</v>
          </cell>
          <cell r="G54">
            <v>8</v>
          </cell>
        </row>
        <row r="55">
          <cell r="A55">
            <v>1.53</v>
          </cell>
          <cell r="B55" t="str">
            <v>HDPE male equal tee, 32mm, PN10</v>
          </cell>
          <cell r="C55" t="str">
            <v>pc</v>
          </cell>
          <cell r="D55">
            <v>16000</v>
          </cell>
          <cell r="E55">
            <v>4.3733000000000004</v>
          </cell>
          <cell r="F55">
            <v>4.3299999999999998E-2</v>
          </cell>
          <cell r="G55">
            <v>4.33</v>
          </cell>
        </row>
        <row r="56">
          <cell r="A56">
            <v>1.54</v>
          </cell>
          <cell r="B56" t="str">
            <v>HDPE male equal tee, 25mm, PN10</v>
          </cell>
          <cell r="C56" t="str">
            <v>pc</v>
          </cell>
          <cell r="D56">
            <v>12000</v>
          </cell>
          <cell r="E56">
            <v>3.36633</v>
          </cell>
          <cell r="F56">
            <v>3.3330000000000005E-2</v>
          </cell>
          <cell r="G56">
            <v>3.3330000000000002</v>
          </cell>
        </row>
        <row r="57">
          <cell r="A57">
            <v>1.55</v>
          </cell>
          <cell r="B57" t="str">
            <v>HDPE male equal tee, 20mm, PN10</v>
          </cell>
          <cell r="C57" t="str">
            <v>pc</v>
          </cell>
          <cell r="D57">
            <v>10700</v>
          </cell>
          <cell r="E57">
            <v>2.69367</v>
          </cell>
          <cell r="F57">
            <v>2.6669999999999999E-2</v>
          </cell>
          <cell r="G57">
            <v>2.6669999999999998</v>
          </cell>
        </row>
        <row r="58">
          <cell r="A58">
            <v>1.56</v>
          </cell>
          <cell r="B58" t="str">
            <v>HDPE female equal tee, 110mm, PN10</v>
          </cell>
          <cell r="C58" t="str">
            <v>pc</v>
          </cell>
          <cell r="D58">
            <v>216000</v>
          </cell>
          <cell r="E58">
            <v>58.916329999999995</v>
          </cell>
          <cell r="F58">
            <v>0.58333000000000002</v>
          </cell>
          <cell r="G58">
            <v>58.332999999999998</v>
          </cell>
        </row>
        <row r="59">
          <cell r="A59">
            <v>1.57</v>
          </cell>
          <cell r="B59" t="str">
            <v>HDPE female equal tee, 90mm, PN10</v>
          </cell>
          <cell r="C59" t="str">
            <v>pc</v>
          </cell>
          <cell r="D59">
            <v>166700</v>
          </cell>
          <cell r="E59">
            <v>37.033670000000001</v>
          </cell>
          <cell r="F59">
            <v>0.36667</v>
          </cell>
          <cell r="G59">
            <v>36.667000000000002</v>
          </cell>
        </row>
        <row r="60">
          <cell r="A60">
            <v>1.58</v>
          </cell>
          <cell r="B60" t="str">
            <v>HDPE female equal tee, 75mm, PN10</v>
          </cell>
          <cell r="C60" t="str">
            <v>pc</v>
          </cell>
          <cell r="D60">
            <v>93300</v>
          </cell>
          <cell r="E60">
            <v>24.24</v>
          </cell>
          <cell r="F60">
            <v>0.24</v>
          </cell>
          <cell r="G60">
            <v>24</v>
          </cell>
        </row>
        <row r="61">
          <cell r="A61">
            <v>1.59</v>
          </cell>
          <cell r="B61" t="str">
            <v>HDPE female equal tee, 63mm, PN10</v>
          </cell>
          <cell r="C61" t="str">
            <v>pc</v>
          </cell>
          <cell r="D61">
            <v>57300</v>
          </cell>
          <cell r="E61">
            <v>13.466633</v>
          </cell>
          <cell r="F61">
            <v>0.13333300000000001</v>
          </cell>
          <cell r="G61">
            <v>13.333299999999999</v>
          </cell>
        </row>
        <row r="62">
          <cell r="A62">
            <v>1.6</v>
          </cell>
          <cell r="B62" t="str">
            <v>HDPE female equal tee, 50mm, PN10</v>
          </cell>
          <cell r="C62" t="str">
            <v>pc</v>
          </cell>
          <cell r="D62">
            <v>40000</v>
          </cell>
          <cell r="E62">
            <v>9.7636699999999994</v>
          </cell>
          <cell r="F62">
            <v>9.6670000000000006E-2</v>
          </cell>
          <cell r="G62">
            <v>9.6669999999999998</v>
          </cell>
        </row>
        <row r="63">
          <cell r="A63">
            <v>1.61</v>
          </cell>
          <cell r="B63" t="str">
            <v>HDPE female equal tee, 40mm, PN10</v>
          </cell>
          <cell r="C63" t="str">
            <v>pc</v>
          </cell>
          <cell r="D63">
            <v>29300</v>
          </cell>
          <cell r="E63">
            <v>7.4063300000000005</v>
          </cell>
          <cell r="F63">
            <v>7.3330000000000006E-2</v>
          </cell>
          <cell r="G63">
            <v>7.3330000000000002</v>
          </cell>
        </row>
        <row r="64">
          <cell r="A64">
            <v>1.62</v>
          </cell>
          <cell r="B64" t="str">
            <v>HDPE female equal tee, 32mm, PN10</v>
          </cell>
          <cell r="C64" t="str">
            <v>pc</v>
          </cell>
          <cell r="D64">
            <v>17300</v>
          </cell>
          <cell r="E64">
            <v>4.04</v>
          </cell>
          <cell r="F64">
            <v>0.04</v>
          </cell>
          <cell r="G64">
            <v>4</v>
          </cell>
        </row>
        <row r="65">
          <cell r="A65">
            <v>1.63</v>
          </cell>
          <cell r="B65" t="str">
            <v>HDPE female equal tee, 25mm, PN10</v>
          </cell>
          <cell r="C65" t="str">
            <v>pc</v>
          </cell>
          <cell r="D65">
            <v>12000</v>
          </cell>
          <cell r="E65">
            <v>3.03</v>
          </cell>
          <cell r="F65">
            <v>0.03</v>
          </cell>
          <cell r="G65">
            <v>3</v>
          </cell>
        </row>
        <row r="66">
          <cell r="A66">
            <v>1.64</v>
          </cell>
          <cell r="B66" t="str">
            <v>HDPE female equal tee, 20mm, PN10</v>
          </cell>
          <cell r="C66" t="str">
            <v>pc</v>
          </cell>
          <cell r="D66">
            <v>9300</v>
          </cell>
          <cell r="E66">
            <v>2.3563300000000003</v>
          </cell>
          <cell r="F66">
            <v>2.3330000000000004E-2</v>
          </cell>
          <cell r="G66">
            <v>2.3330000000000002</v>
          </cell>
        </row>
        <row r="67">
          <cell r="A67">
            <v>1.65</v>
          </cell>
          <cell r="B67" t="str">
            <v>HDPE male adapter, 110mm, PN10</v>
          </cell>
          <cell r="C67" t="str">
            <v>pc</v>
          </cell>
          <cell r="D67">
            <v>116700</v>
          </cell>
          <cell r="E67">
            <v>30.3</v>
          </cell>
          <cell r="F67">
            <v>0.3</v>
          </cell>
          <cell r="G67">
            <v>30</v>
          </cell>
        </row>
        <row r="68">
          <cell r="A68">
            <v>1.66</v>
          </cell>
          <cell r="B68" t="str">
            <v>HDPE  male adapter, 90mm, PN10</v>
          </cell>
          <cell r="C68" t="str">
            <v>pc</v>
          </cell>
          <cell r="D68">
            <v>80000</v>
          </cell>
          <cell r="E68">
            <v>16.833670000000001</v>
          </cell>
          <cell r="F68">
            <v>0.16667000000000001</v>
          </cell>
          <cell r="G68">
            <v>16.667000000000002</v>
          </cell>
        </row>
        <row r="69">
          <cell r="A69">
            <v>1.67</v>
          </cell>
          <cell r="B69" t="str">
            <v>HDPE male adapter, 75mm, PN10</v>
          </cell>
          <cell r="C69" t="str">
            <v>pc</v>
          </cell>
          <cell r="D69">
            <v>41300</v>
          </cell>
          <cell r="E69">
            <v>12.793670000000001</v>
          </cell>
          <cell r="F69">
            <v>0.12667</v>
          </cell>
          <cell r="G69">
            <v>12.667</v>
          </cell>
        </row>
        <row r="70">
          <cell r="A70">
            <v>1.68</v>
          </cell>
          <cell r="B70" t="str">
            <v>HDPE male adapter, 63mm, PN10</v>
          </cell>
          <cell r="C70" t="str">
            <v>pc</v>
          </cell>
          <cell r="D70">
            <v>29300</v>
          </cell>
          <cell r="E70">
            <v>6.06</v>
          </cell>
          <cell r="F70">
            <v>0.06</v>
          </cell>
          <cell r="G70">
            <v>6</v>
          </cell>
        </row>
        <row r="71">
          <cell r="A71">
            <v>1.69</v>
          </cell>
          <cell r="B71" t="str">
            <v>HDPE male adapter, 50mm, PN10</v>
          </cell>
          <cell r="C71" t="str">
            <v>pc</v>
          </cell>
          <cell r="D71">
            <v>20000</v>
          </cell>
          <cell r="E71">
            <v>4.7133669999999999</v>
          </cell>
          <cell r="F71">
            <v>4.6667E-2</v>
          </cell>
          <cell r="G71">
            <v>4.6666999999999996</v>
          </cell>
        </row>
        <row r="72">
          <cell r="A72">
            <v>1.7</v>
          </cell>
          <cell r="B72" t="str">
            <v>HDPE male adapter, 40mm, PN10</v>
          </cell>
          <cell r="C72" t="str">
            <v>pc</v>
          </cell>
          <cell r="D72">
            <v>17300</v>
          </cell>
          <cell r="E72">
            <v>3.7033670000000001</v>
          </cell>
          <cell r="F72">
            <v>3.6666999999999998E-2</v>
          </cell>
          <cell r="G72">
            <v>3.6667000000000001</v>
          </cell>
        </row>
        <row r="73">
          <cell r="A73">
            <v>1.71</v>
          </cell>
          <cell r="B73" t="str">
            <v>HDPE male adapter, 32mm, PN10</v>
          </cell>
          <cell r="C73" t="str">
            <v>pc</v>
          </cell>
          <cell r="D73">
            <v>9300</v>
          </cell>
          <cell r="E73">
            <v>2.02</v>
          </cell>
          <cell r="F73">
            <v>0.02</v>
          </cell>
          <cell r="G73">
            <v>2</v>
          </cell>
        </row>
        <row r="74">
          <cell r="A74">
            <v>1.72</v>
          </cell>
          <cell r="B74" t="str">
            <v>HDPE male adapter, 25mm, PN10</v>
          </cell>
          <cell r="C74" t="str">
            <v>pc</v>
          </cell>
          <cell r="D74">
            <v>6700</v>
          </cell>
          <cell r="E74">
            <v>1.68367</v>
          </cell>
          <cell r="F74">
            <v>1.6670000000000001E-2</v>
          </cell>
          <cell r="G74">
            <v>1.667</v>
          </cell>
        </row>
        <row r="75">
          <cell r="A75">
            <v>1.73</v>
          </cell>
          <cell r="B75" t="str">
            <v>HDPE male adapter, 20mm, PN10</v>
          </cell>
          <cell r="C75" t="str">
            <v>pc</v>
          </cell>
          <cell r="D75">
            <v>5300</v>
          </cell>
          <cell r="E75">
            <v>1.34633</v>
          </cell>
          <cell r="F75">
            <v>1.333E-2</v>
          </cell>
          <cell r="G75">
            <v>1.333</v>
          </cell>
        </row>
        <row r="76">
          <cell r="A76">
            <v>1.74</v>
          </cell>
          <cell r="B76" t="str">
            <v>HDPE female adapter, 110mm, PN10</v>
          </cell>
          <cell r="C76" t="str">
            <v>pc</v>
          </cell>
          <cell r="D76">
            <v>153300</v>
          </cell>
          <cell r="E76">
            <v>39.053670000000004</v>
          </cell>
          <cell r="F76">
            <v>0.38667000000000001</v>
          </cell>
          <cell r="G76">
            <v>38.667000000000002</v>
          </cell>
        </row>
        <row r="77">
          <cell r="A77">
            <v>1.75</v>
          </cell>
          <cell r="B77" t="str">
            <v>HDPE  female adapter, 90mm, PN10</v>
          </cell>
          <cell r="C77" t="str">
            <v>pc</v>
          </cell>
          <cell r="D77">
            <v>93300</v>
          </cell>
          <cell r="E77">
            <v>19.526329999999998</v>
          </cell>
          <cell r="F77">
            <v>0.19333</v>
          </cell>
          <cell r="G77">
            <v>19.332999999999998</v>
          </cell>
        </row>
        <row r="78">
          <cell r="A78">
            <v>1.76</v>
          </cell>
          <cell r="B78" t="str">
            <v>HDPE female adapter, 75mm, PN10</v>
          </cell>
          <cell r="C78" t="str">
            <v>pc</v>
          </cell>
          <cell r="D78">
            <v>50700</v>
          </cell>
          <cell r="E78">
            <v>14.81367</v>
          </cell>
          <cell r="F78">
            <v>0.14666999999999999</v>
          </cell>
          <cell r="G78">
            <v>14.667</v>
          </cell>
        </row>
        <row r="79">
          <cell r="A79">
            <v>1.77</v>
          </cell>
          <cell r="B79" t="str">
            <v>HDPE female adapter, 63mm, PN10</v>
          </cell>
          <cell r="C79" t="str">
            <v>pc</v>
          </cell>
          <cell r="D79">
            <v>29300</v>
          </cell>
          <cell r="E79">
            <v>8.08</v>
          </cell>
          <cell r="F79">
            <v>0.08</v>
          </cell>
          <cell r="G79">
            <v>8</v>
          </cell>
        </row>
        <row r="80">
          <cell r="A80">
            <v>1.78</v>
          </cell>
          <cell r="B80" t="str">
            <v>HDPE female adapter, 50mm, PN10</v>
          </cell>
          <cell r="C80" t="str">
            <v>pc</v>
          </cell>
          <cell r="D80">
            <v>20000</v>
          </cell>
          <cell r="E80">
            <v>5.3863300000000001</v>
          </cell>
          <cell r="F80">
            <v>5.3330000000000002E-2</v>
          </cell>
          <cell r="G80">
            <v>5.3330000000000002</v>
          </cell>
        </row>
        <row r="81">
          <cell r="A81">
            <v>1.79</v>
          </cell>
          <cell r="B81" t="str">
            <v>HDPE female adapter, 40mm, PN10</v>
          </cell>
          <cell r="C81" t="str">
            <v>pc</v>
          </cell>
          <cell r="D81">
            <v>17300</v>
          </cell>
          <cell r="E81">
            <v>4.3763300000000003</v>
          </cell>
          <cell r="F81">
            <v>4.333E-2</v>
          </cell>
          <cell r="G81">
            <v>4.3330000000000002</v>
          </cell>
        </row>
        <row r="82">
          <cell r="A82">
            <v>1.8</v>
          </cell>
          <cell r="B82" t="str">
            <v>HDPE female adapter, 32mm, PN10</v>
          </cell>
          <cell r="C82" t="str">
            <v>pc</v>
          </cell>
          <cell r="D82">
            <v>9300</v>
          </cell>
          <cell r="E82">
            <v>2.3563300000000003</v>
          </cell>
          <cell r="F82">
            <v>2.3330000000000004E-2</v>
          </cell>
          <cell r="G82">
            <v>2.3330000000000002</v>
          </cell>
        </row>
        <row r="83">
          <cell r="A83">
            <v>1.81</v>
          </cell>
          <cell r="B83" t="str">
            <v>HDPE female adapter, 25mm, PN10</v>
          </cell>
          <cell r="C83" t="str">
            <v>pc</v>
          </cell>
          <cell r="D83">
            <v>6700</v>
          </cell>
          <cell r="E83">
            <v>2.02</v>
          </cell>
          <cell r="F83">
            <v>0.02</v>
          </cell>
          <cell r="G83">
            <v>2</v>
          </cell>
        </row>
        <row r="84">
          <cell r="A84">
            <v>1.82</v>
          </cell>
          <cell r="B84" t="str">
            <v>HDPE female adapter, 20mm, PN10</v>
          </cell>
          <cell r="C84" t="str">
            <v>pc</v>
          </cell>
          <cell r="D84">
            <v>5300</v>
          </cell>
          <cell r="E84">
            <v>1.68367</v>
          </cell>
          <cell r="F84">
            <v>1.6670000000000001E-2</v>
          </cell>
          <cell r="G84">
            <v>1.667</v>
          </cell>
        </row>
        <row r="85">
          <cell r="A85">
            <v>1.83</v>
          </cell>
          <cell r="B85" t="str">
            <v>HDPE strainer, 90mm</v>
          </cell>
          <cell r="C85" t="str">
            <v>pc</v>
          </cell>
          <cell r="D85">
            <v>76760</v>
          </cell>
          <cell r="E85">
            <v>40.4</v>
          </cell>
          <cell r="F85">
            <v>0.4</v>
          </cell>
          <cell r="G85">
            <v>40</v>
          </cell>
        </row>
        <row r="86">
          <cell r="A86">
            <v>1.84</v>
          </cell>
          <cell r="B86" t="str">
            <v>HDPE strainer, 90mm</v>
          </cell>
          <cell r="C86" t="str">
            <v>pc</v>
          </cell>
          <cell r="D86">
            <v>44776.026999999995</v>
          </cell>
          <cell r="E86">
            <v>23.566329999999997</v>
          </cell>
          <cell r="F86">
            <v>0.23332999999999998</v>
          </cell>
          <cell r="G86">
            <v>23.332999999999998</v>
          </cell>
        </row>
        <row r="87">
          <cell r="A87">
            <v>1.85</v>
          </cell>
          <cell r="B87" t="str">
            <v>HDPE strainer, 90mm</v>
          </cell>
          <cell r="C87" t="str">
            <v>pc</v>
          </cell>
          <cell r="D87">
            <v>31983.973000000002</v>
          </cell>
          <cell r="E87">
            <v>16.833670000000001</v>
          </cell>
          <cell r="F87">
            <v>0.16667000000000001</v>
          </cell>
          <cell r="G87">
            <v>16.667000000000002</v>
          </cell>
        </row>
        <row r="88">
          <cell r="A88">
            <v>1.86</v>
          </cell>
          <cell r="B88" t="str">
            <v>HDPE clamp saddle, 90 x 1, PN10</v>
          </cell>
          <cell r="C88" t="str">
            <v>pc</v>
          </cell>
          <cell r="D88">
            <v>30700</v>
          </cell>
          <cell r="E88">
            <v>12.12</v>
          </cell>
          <cell r="F88">
            <v>0.12</v>
          </cell>
          <cell r="G88">
            <v>12</v>
          </cell>
        </row>
        <row r="89">
          <cell r="A89">
            <v>1.87</v>
          </cell>
          <cell r="B89" t="str">
            <v>HDPE clamp saddle, 90 x 3/4 PN10</v>
          </cell>
          <cell r="C89" t="str">
            <v>pc</v>
          </cell>
          <cell r="D89">
            <v>30700</v>
          </cell>
          <cell r="E89">
            <v>12.12</v>
          </cell>
          <cell r="F89">
            <v>0.12</v>
          </cell>
          <cell r="G89">
            <v>12</v>
          </cell>
        </row>
        <row r="90">
          <cell r="A90">
            <v>1.88</v>
          </cell>
          <cell r="B90" t="str">
            <v>HDPE clamp saddle, 90 x 1/2, PN10</v>
          </cell>
          <cell r="C90" t="str">
            <v>pc</v>
          </cell>
          <cell r="D90">
            <v>30700</v>
          </cell>
          <cell r="E90">
            <v>12.12</v>
          </cell>
          <cell r="F90">
            <v>0.12</v>
          </cell>
          <cell r="G90">
            <v>12</v>
          </cell>
        </row>
        <row r="91">
          <cell r="A91">
            <v>1.89</v>
          </cell>
          <cell r="B91" t="str">
            <v>HDPE clamp saddle, 75 x 1, PN10</v>
          </cell>
          <cell r="C91" t="str">
            <v>pc</v>
          </cell>
          <cell r="D91">
            <v>24000</v>
          </cell>
          <cell r="E91">
            <v>10.773669999999999</v>
          </cell>
          <cell r="F91">
            <v>0.10667</v>
          </cell>
          <cell r="G91">
            <v>10.667</v>
          </cell>
        </row>
        <row r="92">
          <cell r="A92">
            <v>1.9</v>
          </cell>
          <cell r="B92" t="str">
            <v>HDPE clamp saddle, 75 x 3/4, PN10</v>
          </cell>
          <cell r="C92" t="str">
            <v>pc</v>
          </cell>
          <cell r="D92">
            <v>24000</v>
          </cell>
          <cell r="E92">
            <v>10.773669999999999</v>
          </cell>
          <cell r="F92">
            <v>0.10667</v>
          </cell>
          <cell r="G92">
            <v>10.667</v>
          </cell>
        </row>
        <row r="93">
          <cell r="A93">
            <v>1.91</v>
          </cell>
          <cell r="B93" t="str">
            <v>HDPE clamp saddle, 75 x 1/2, PN10</v>
          </cell>
          <cell r="C93" t="str">
            <v>pc</v>
          </cell>
          <cell r="D93">
            <v>24000</v>
          </cell>
          <cell r="E93">
            <v>10.773669999999999</v>
          </cell>
          <cell r="F93">
            <v>0.10667</v>
          </cell>
          <cell r="G93">
            <v>10.667</v>
          </cell>
        </row>
        <row r="94">
          <cell r="A94">
            <v>1.92</v>
          </cell>
          <cell r="B94" t="str">
            <v>HDPE clamp saddle, 63 x 1 1/2, PN10</v>
          </cell>
          <cell r="C94" t="str">
            <v>pc</v>
          </cell>
          <cell r="D94">
            <v>20700</v>
          </cell>
          <cell r="E94">
            <v>6.7333669999999994</v>
          </cell>
          <cell r="F94">
            <v>6.6667000000000004E-2</v>
          </cell>
          <cell r="G94">
            <v>6.6666999999999996</v>
          </cell>
        </row>
        <row r="95">
          <cell r="A95">
            <v>1.93</v>
          </cell>
          <cell r="B95" t="str">
            <v>HDPE clamp saddle, 63 x 1, PN10</v>
          </cell>
          <cell r="C95" t="str">
            <v>pc</v>
          </cell>
          <cell r="D95">
            <v>20700</v>
          </cell>
          <cell r="E95">
            <v>6.7333669999999994</v>
          </cell>
          <cell r="F95">
            <v>6.6667000000000004E-2</v>
          </cell>
          <cell r="G95">
            <v>6.6666999999999996</v>
          </cell>
        </row>
        <row r="96">
          <cell r="A96">
            <v>1.94</v>
          </cell>
          <cell r="B96" t="str">
            <v>HDPE clamp saddle, 63 x 3/4, PN10</v>
          </cell>
          <cell r="C96" t="str">
            <v>pc</v>
          </cell>
          <cell r="D96">
            <v>20700</v>
          </cell>
          <cell r="E96">
            <v>6.7333669999999994</v>
          </cell>
          <cell r="F96">
            <v>6.6667000000000004E-2</v>
          </cell>
          <cell r="G96">
            <v>6.6666999999999996</v>
          </cell>
        </row>
        <row r="97">
          <cell r="A97">
            <v>1.95</v>
          </cell>
          <cell r="B97" t="str">
            <v>HDPE clamp saddle, 63 x 1/2, PN10</v>
          </cell>
          <cell r="C97" t="str">
            <v>pc</v>
          </cell>
          <cell r="D97">
            <v>20700</v>
          </cell>
          <cell r="E97">
            <v>6.7333669999999994</v>
          </cell>
          <cell r="F97">
            <v>6.6667000000000004E-2</v>
          </cell>
          <cell r="G97">
            <v>6.6666999999999996</v>
          </cell>
        </row>
        <row r="98">
          <cell r="A98">
            <v>1.96</v>
          </cell>
          <cell r="B98" t="str">
            <v>HDPE clamp saddle, 50 x 1, PN10</v>
          </cell>
          <cell r="C98" t="str">
            <v>pc</v>
          </cell>
          <cell r="D98">
            <v>14700</v>
          </cell>
          <cell r="E98">
            <v>4.7136699999999996</v>
          </cell>
          <cell r="F98">
            <v>4.6669999999999996E-2</v>
          </cell>
          <cell r="G98">
            <v>4.6669999999999998</v>
          </cell>
        </row>
        <row r="99">
          <cell r="A99">
            <v>1.97</v>
          </cell>
          <cell r="B99" t="str">
            <v>HDPE clamp saddle, 50 x 3/4, PN10</v>
          </cell>
          <cell r="C99" t="str">
            <v>pc</v>
          </cell>
          <cell r="D99">
            <v>14700</v>
          </cell>
          <cell r="E99">
            <v>4.7136699999999996</v>
          </cell>
          <cell r="F99">
            <v>4.6669999999999996E-2</v>
          </cell>
          <cell r="G99">
            <v>4.6669999999999998</v>
          </cell>
        </row>
        <row r="100">
          <cell r="A100">
            <v>1.98</v>
          </cell>
          <cell r="B100" t="str">
            <v>HDPE clamp saddle, 50 x 1/2, PN10</v>
          </cell>
          <cell r="C100" t="str">
            <v>pc</v>
          </cell>
          <cell r="D100">
            <v>14700</v>
          </cell>
          <cell r="E100">
            <v>4.7136699999999996</v>
          </cell>
          <cell r="F100">
            <v>4.6669999999999996E-2</v>
          </cell>
          <cell r="G100">
            <v>4.6669999999999998</v>
          </cell>
        </row>
        <row r="101">
          <cell r="A101">
            <v>1.99</v>
          </cell>
          <cell r="B101" t="str">
            <v>HDPE clamp saddle, 40 x 1, PN10</v>
          </cell>
          <cell r="C101" t="str">
            <v>pc</v>
          </cell>
          <cell r="D101">
            <v>9300</v>
          </cell>
          <cell r="E101">
            <v>3.7033670000000001</v>
          </cell>
          <cell r="F101">
            <v>3.6666999999999998E-2</v>
          </cell>
          <cell r="G101">
            <v>3.6667000000000001</v>
          </cell>
        </row>
        <row r="102">
          <cell r="A102">
            <v>2</v>
          </cell>
          <cell r="B102" t="str">
            <v>HDPE clamp saddle, 40 x 3/4, PN10</v>
          </cell>
          <cell r="C102" t="str">
            <v>pc</v>
          </cell>
          <cell r="D102">
            <v>9300</v>
          </cell>
          <cell r="E102">
            <v>3.7033670000000001</v>
          </cell>
          <cell r="F102">
            <v>3.6666999999999998E-2</v>
          </cell>
          <cell r="G102">
            <v>3.6667000000000001</v>
          </cell>
        </row>
        <row r="103">
          <cell r="A103">
            <v>2.0099999999999998</v>
          </cell>
          <cell r="B103" t="str">
            <v>HDPE clamp saddle, 40 x 1/2, PN10</v>
          </cell>
          <cell r="C103" t="str">
            <v>pc</v>
          </cell>
          <cell r="D103">
            <v>9300</v>
          </cell>
          <cell r="E103">
            <v>3.7033670000000001</v>
          </cell>
          <cell r="F103">
            <v>3.6666999999999998E-2</v>
          </cell>
          <cell r="G103">
            <v>3.6667000000000001</v>
          </cell>
        </row>
        <row r="104">
          <cell r="A104">
            <v>3.02</v>
          </cell>
          <cell r="B104" t="str">
            <v>GI pipe, 4", class B</v>
          </cell>
          <cell r="C104" t="str">
            <v>rm</v>
          </cell>
          <cell r="D104">
            <v>31417</v>
          </cell>
          <cell r="E104">
            <v>21.666709999999998</v>
          </cell>
          <cell r="F104">
            <v>5.0000099999999996</v>
          </cell>
          <cell r="G104">
            <v>16.666699999999999</v>
          </cell>
        </row>
        <row r="105">
          <cell r="A105">
            <v>3.03</v>
          </cell>
          <cell r="B105" t="str">
            <v>GI pipe, 3", class B</v>
          </cell>
          <cell r="C105" t="str">
            <v>rm</v>
          </cell>
          <cell r="D105">
            <v>22000</v>
          </cell>
          <cell r="E105">
            <v>13.722799999999999</v>
          </cell>
          <cell r="F105">
            <v>3.1667999999999998</v>
          </cell>
          <cell r="G105">
            <v>10.555999999999999</v>
          </cell>
        </row>
        <row r="106">
          <cell r="A106">
            <v>3.04</v>
          </cell>
          <cell r="B106" t="str">
            <v>GI pipe, 2 1/2", class B</v>
          </cell>
          <cell r="C106" t="str">
            <v>rm</v>
          </cell>
          <cell r="D106">
            <v>18000</v>
          </cell>
          <cell r="E106">
            <v>10.8329</v>
          </cell>
          <cell r="F106">
            <v>2.4998999999999998</v>
          </cell>
          <cell r="G106">
            <v>8.3330000000000002</v>
          </cell>
        </row>
        <row r="107">
          <cell r="A107">
            <v>3.05</v>
          </cell>
          <cell r="B107" t="str">
            <v>GI pipe, 2", class B</v>
          </cell>
          <cell r="C107" t="str">
            <v>rm</v>
          </cell>
          <cell r="D107">
            <v>13000</v>
          </cell>
          <cell r="E107">
            <v>9.1</v>
          </cell>
          <cell r="F107">
            <v>2.1</v>
          </cell>
          <cell r="G107">
            <v>7</v>
          </cell>
        </row>
        <row r="108">
          <cell r="A108">
            <v>3.06</v>
          </cell>
          <cell r="B108" t="str">
            <v>GI pipe, 1 1/2", class B</v>
          </cell>
          <cell r="C108" t="str">
            <v>rm</v>
          </cell>
          <cell r="D108">
            <v>10583</v>
          </cell>
          <cell r="E108">
            <v>5.7771999999999997</v>
          </cell>
          <cell r="F108">
            <v>1.3331999999999999</v>
          </cell>
          <cell r="G108">
            <v>4.444</v>
          </cell>
        </row>
        <row r="109">
          <cell r="A109">
            <v>3.07</v>
          </cell>
          <cell r="B109" t="str">
            <v>GI pipe, 1 1/4", class B</v>
          </cell>
          <cell r="C109" t="str">
            <v>rm</v>
          </cell>
          <cell r="D109">
            <v>9280</v>
          </cell>
          <cell r="E109">
            <v>5.0556999999999999</v>
          </cell>
          <cell r="F109">
            <v>1.1666999999999998</v>
          </cell>
          <cell r="G109">
            <v>3.8889999999999998</v>
          </cell>
        </row>
        <row r="110">
          <cell r="A110">
            <v>3.08</v>
          </cell>
          <cell r="B110" t="str">
            <v>GI pipe, 1", class B</v>
          </cell>
          <cell r="C110" t="str">
            <v>rm</v>
          </cell>
          <cell r="D110">
            <v>7417</v>
          </cell>
          <cell r="E110">
            <v>3.9</v>
          </cell>
          <cell r="F110">
            <v>0.89999999999999991</v>
          </cell>
          <cell r="G110">
            <v>3</v>
          </cell>
        </row>
        <row r="111">
          <cell r="A111">
            <v>3.09</v>
          </cell>
          <cell r="B111" t="str">
            <v>GI pipe, 3/4", class B</v>
          </cell>
          <cell r="C111" t="str">
            <v>rm</v>
          </cell>
          <cell r="D111">
            <v>6833</v>
          </cell>
          <cell r="E111">
            <v>2.5285000000000002</v>
          </cell>
          <cell r="F111">
            <v>0.58350000000000002</v>
          </cell>
          <cell r="G111">
            <v>1.9450000000000001</v>
          </cell>
        </row>
        <row r="112">
          <cell r="A112">
            <v>3.1</v>
          </cell>
          <cell r="B112" t="str">
            <v>GI pipe, 1/2", class B</v>
          </cell>
          <cell r="C112" t="str">
            <v>rm</v>
          </cell>
          <cell r="D112">
            <v>4750</v>
          </cell>
          <cell r="E112">
            <v>1.95</v>
          </cell>
          <cell r="F112">
            <v>0.44999999999999996</v>
          </cell>
          <cell r="G112">
            <v>1.5</v>
          </cell>
        </row>
        <row r="113">
          <cell r="A113">
            <v>3.11</v>
          </cell>
          <cell r="B113" t="str">
            <v>GI elbow, 4", class B</v>
          </cell>
          <cell r="C113" t="str">
            <v>pc</v>
          </cell>
          <cell r="D113">
            <v>14985.49</v>
          </cell>
          <cell r="E113">
            <v>7.8871000000000002</v>
          </cell>
          <cell r="F113">
            <v>1.8201000000000001</v>
          </cell>
          <cell r="G113">
            <v>6.0670000000000002</v>
          </cell>
        </row>
        <row r="114">
          <cell r="A114">
            <v>3.12</v>
          </cell>
          <cell r="B114" t="str">
            <v>GI elbow, 3", class B</v>
          </cell>
          <cell r="C114" t="str">
            <v>pc</v>
          </cell>
          <cell r="D114">
            <v>8232.51</v>
          </cell>
          <cell r="E114">
            <v>4.3329000000000004</v>
          </cell>
          <cell r="F114">
            <v>0.99990000000000001</v>
          </cell>
          <cell r="G114">
            <v>3.3330000000000002</v>
          </cell>
        </row>
        <row r="115">
          <cell r="A115">
            <v>3.13</v>
          </cell>
          <cell r="B115" t="str">
            <v>GI elbow, 2 1/2", class B</v>
          </cell>
          <cell r="C115" t="str">
            <v>pc</v>
          </cell>
          <cell r="D115">
            <v>5434.0000000000009</v>
          </cell>
          <cell r="E115">
            <v>2.8600000000000003</v>
          </cell>
          <cell r="F115">
            <v>0.66</v>
          </cell>
          <cell r="G115">
            <v>2.2000000000000002</v>
          </cell>
        </row>
        <row r="116">
          <cell r="A116">
            <v>3.14</v>
          </cell>
          <cell r="B116" t="str">
            <v>GI elbow, 2", class B</v>
          </cell>
          <cell r="C116" t="str">
            <v>pc</v>
          </cell>
          <cell r="D116">
            <v>2551.5099999999998</v>
          </cell>
          <cell r="E116">
            <v>1.3428999999999998</v>
          </cell>
          <cell r="F116">
            <v>0.30989999999999995</v>
          </cell>
          <cell r="G116">
            <v>1.0329999999999999</v>
          </cell>
        </row>
        <row r="117">
          <cell r="A117">
            <v>3.15</v>
          </cell>
          <cell r="B117" t="str">
            <v>GI elbow, 1 1/2", class B</v>
          </cell>
          <cell r="C117" t="str">
            <v>pc</v>
          </cell>
          <cell r="D117">
            <v>1647.49</v>
          </cell>
          <cell r="E117">
            <v>0.86709999999999998</v>
          </cell>
          <cell r="F117">
            <v>0.2001</v>
          </cell>
          <cell r="G117">
            <v>0.66700000000000004</v>
          </cell>
        </row>
        <row r="118">
          <cell r="A118">
            <v>3.16</v>
          </cell>
          <cell r="B118" t="str">
            <v>GI elbow, 1 1/4", class B</v>
          </cell>
          <cell r="C118" t="str">
            <v>pc</v>
          </cell>
          <cell r="D118">
            <v>1235</v>
          </cell>
          <cell r="E118">
            <v>0.65</v>
          </cell>
          <cell r="F118">
            <v>0.15</v>
          </cell>
          <cell r="G118">
            <v>0.5</v>
          </cell>
        </row>
        <row r="119">
          <cell r="A119">
            <v>3.17</v>
          </cell>
          <cell r="B119" t="str">
            <v>GI elbow, 1", class B</v>
          </cell>
          <cell r="C119" t="str">
            <v>pc</v>
          </cell>
          <cell r="D119">
            <v>822.51</v>
          </cell>
          <cell r="E119">
            <v>0.43290000000000001</v>
          </cell>
          <cell r="F119">
            <v>9.9900000000000003E-2</v>
          </cell>
          <cell r="G119">
            <v>0.33300000000000002</v>
          </cell>
        </row>
        <row r="120">
          <cell r="A120">
            <v>3.18</v>
          </cell>
          <cell r="B120" t="str">
            <v>GI elbow, 3/4", class B</v>
          </cell>
          <cell r="C120" t="str">
            <v>pc</v>
          </cell>
          <cell r="D120">
            <v>575.51</v>
          </cell>
          <cell r="E120">
            <v>0.3029</v>
          </cell>
          <cell r="F120">
            <v>6.9900000000000004E-2</v>
          </cell>
          <cell r="G120">
            <v>0.23300000000000001</v>
          </cell>
        </row>
        <row r="121">
          <cell r="A121">
            <v>3.19</v>
          </cell>
          <cell r="B121" t="str">
            <v>GI elbow, 1/2", class B</v>
          </cell>
          <cell r="C121" t="str">
            <v>pc</v>
          </cell>
          <cell r="D121">
            <v>412.49</v>
          </cell>
          <cell r="E121">
            <v>0.21710000000000002</v>
          </cell>
          <cell r="F121">
            <v>5.0099999999999999E-2</v>
          </cell>
          <cell r="G121">
            <v>0.16700000000000001</v>
          </cell>
        </row>
        <row r="122">
          <cell r="A122">
            <v>3.2</v>
          </cell>
          <cell r="B122" t="str">
            <v>GI end cap, 4", class B</v>
          </cell>
          <cell r="C122" t="str">
            <v>pc</v>
          </cell>
          <cell r="D122">
            <v>17290</v>
          </cell>
          <cell r="E122">
            <v>9.1</v>
          </cell>
          <cell r="F122">
            <v>2.1</v>
          </cell>
          <cell r="G122">
            <v>7</v>
          </cell>
        </row>
        <row r="123">
          <cell r="A123">
            <v>3.21</v>
          </cell>
          <cell r="B123" t="str">
            <v>GI end cap, 3", class B</v>
          </cell>
          <cell r="C123" t="str">
            <v>pc</v>
          </cell>
          <cell r="D123">
            <v>10702.51</v>
          </cell>
          <cell r="E123">
            <v>5.6329000000000002</v>
          </cell>
          <cell r="F123">
            <v>1.2999000000000001</v>
          </cell>
          <cell r="G123">
            <v>4.3330000000000002</v>
          </cell>
        </row>
        <row r="124">
          <cell r="A124">
            <v>3.22</v>
          </cell>
          <cell r="B124" t="str">
            <v>GI end cap, 2 1/2", class B</v>
          </cell>
          <cell r="C124" t="str">
            <v>pc</v>
          </cell>
          <cell r="D124">
            <v>9057.489999999998</v>
          </cell>
          <cell r="E124">
            <v>4.7670999999999992</v>
          </cell>
          <cell r="F124">
            <v>1.1000999999999999</v>
          </cell>
          <cell r="G124">
            <v>3.6669999999999998</v>
          </cell>
        </row>
        <row r="125">
          <cell r="A125">
            <v>3.23</v>
          </cell>
          <cell r="B125" t="str">
            <v>GI end cap, 2", class B</v>
          </cell>
          <cell r="C125" t="str">
            <v>pc</v>
          </cell>
          <cell r="D125">
            <v>9630</v>
          </cell>
          <cell r="E125">
            <v>3.4670999999999998</v>
          </cell>
          <cell r="F125">
            <v>0.80009999999999992</v>
          </cell>
          <cell r="G125">
            <v>2.6669999999999998</v>
          </cell>
        </row>
        <row r="126">
          <cell r="A126">
            <v>3.24</v>
          </cell>
          <cell r="B126" t="str">
            <v>GI end cap, 1 1/2", class B</v>
          </cell>
          <cell r="C126" t="str">
            <v>pc</v>
          </cell>
          <cell r="D126">
            <v>8370</v>
          </cell>
          <cell r="E126">
            <v>2.1671</v>
          </cell>
          <cell r="F126">
            <v>0.50009999999999999</v>
          </cell>
          <cell r="G126">
            <v>1.667</v>
          </cell>
        </row>
        <row r="127">
          <cell r="A127">
            <v>3.25</v>
          </cell>
          <cell r="B127" t="str">
            <v>GI end cap, 1 1/4", class B</v>
          </cell>
          <cell r="C127" t="str">
            <v>pc</v>
          </cell>
          <cell r="D127">
            <v>7200</v>
          </cell>
          <cell r="E127">
            <v>1.3</v>
          </cell>
          <cell r="F127">
            <v>0.3</v>
          </cell>
          <cell r="G127">
            <v>1</v>
          </cell>
        </row>
        <row r="128">
          <cell r="A128">
            <v>3.26</v>
          </cell>
          <cell r="B128" t="str">
            <v>GI end cap, 1", class B</v>
          </cell>
          <cell r="C128" t="str">
            <v>pc</v>
          </cell>
          <cell r="D128">
            <v>6030</v>
          </cell>
          <cell r="E128">
            <v>0.86709999999999998</v>
          </cell>
          <cell r="F128">
            <v>0.2001</v>
          </cell>
          <cell r="G128">
            <v>0.66700000000000004</v>
          </cell>
        </row>
        <row r="129">
          <cell r="A129">
            <v>3.27</v>
          </cell>
          <cell r="B129" t="str">
            <v>GI end cap, 3/4", class B</v>
          </cell>
          <cell r="C129" t="str">
            <v>pc</v>
          </cell>
          <cell r="D129">
            <v>4770</v>
          </cell>
          <cell r="E129">
            <v>0.69290000000000007</v>
          </cell>
          <cell r="F129">
            <v>0.15990000000000001</v>
          </cell>
          <cell r="G129">
            <v>0.53300000000000003</v>
          </cell>
        </row>
        <row r="130">
          <cell r="A130">
            <v>3.28</v>
          </cell>
          <cell r="B130" t="str">
            <v>GI end cap, 1/2", class B</v>
          </cell>
          <cell r="C130" t="str">
            <v>pc</v>
          </cell>
          <cell r="D130">
            <v>3600</v>
          </cell>
          <cell r="E130">
            <v>0.52</v>
          </cell>
          <cell r="F130">
            <v>0.12</v>
          </cell>
          <cell r="G130">
            <v>0.4</v>
          </cell>
        </row>
        <row r="131">
          <cell r="A131">
            <v>3.29</v>
          </cell>
          <cell r="B131" t="str">
            <v>GI nipple, 4", class B</v>
          </cell>
          <cell r="C131" t="str">
            <v>pc</v>
          </cell>
          <cell r="D131">
            <v>9754.2199999999993</v>
          </cell>
          <cell r="E131">
            <v>5.1337999999999999</v>
          </cell>
          <cell r="F131">
            <v>1.4668000000000001</v>
          </cell>
          <cell r="G131">
            <v>3.6669999999999998</v>
          </cell>
        </row>
        <row r="132">
          <cell r="A132">
            <v>3.3</v>
          </cell>
          <cell r="B132" t="str">
            <v>GI nipple, 3", class B</v>
          </cell>
          <cell r="C132" t="str">
            <v>pc</v>
          </cell>
          <cell r="D132">
            <v>5320</v>
          </cell>
          <cell r="E132">
            <v>2.8</v>
          </cell>
          <cell r="F132">
            <v>0.8</v>
          </cell>
          <cell r="G132">
            <v>2</v>
          </cell>
        </row>
        <row r="133">
          <cell r="A133">
            <v>3.31</v>
          </cell>
          <cell r="B133" t="str">
            <v>GI nipple, 2 1/2", class B</v>
          </cell>
          <cell r="C133" t="str">
            <v>pc</v>
          </cell>
          <cell r="D133">
            <v>3724</v>
          </cell>
          <cell r="E133">
            <v>1.96</v>
          </cell>
          <cell r="F133">
            <v>0.55999999999999994</v>
          </cell>
          <cell r="G133">
            <v>1.4</v>
          </cell>
        </row>
        <row r="134">
          <cell r="A134">
            <v>3.32</v>
          </cell>
          <cell r="B134" t="str">
            <v>GI nipple, 2", class B</v>
          </cell>
          <cell r="C134" t="str">
            <v>pc</v>
          </cell>
          <cell r="D134">
            <v>1949.78</v>
          </cell>
          <cell r="E134">
            <v>1.0262</v>
          </cell>
          <cell r="F134">
            <v>0.29320000000000002</v>
          </cell>
          <cell r="G134">
            <v>0.73299999999999998</v>
          </cell>
        </row>
        <row r="135">
          <cell r="A135">
            <v>3.33</v>
          </cell>
          <cell r="B135" t="str">
            <v>GI nipple, 1 1/2", class B</v>
          </cell>
          <cell r="C135" t="str">
            <v>pc</v>
          </cell>
          <cell r="D135">
            <v>1417.7800000000002</v>
          </cell>
          <cell r="E135">
            <v>0.74620000000000009</v>
          </cell>
          <cell r="F135">
            <v>0.21320000000000003</v>
          </cell>
          <cell r="G135">
            <v>0.53300000000000003</v>
          </cell>
        </row>
        <row r="136">
          <cell r="A136">
            <v>3.34</v>
          </cell>
          <cell r="B136" t="str">
            <v>GI nipple, 1 1/4", class B</v>
          </cell>
          <cell r="C136" t="str">
            <v>pc</v>
          </cell>
          <cell r="D136">
            <v>1064</v>
          </cell>
          <cell r="E136">
            <v>0.56000000000000005</v>
          </cell>
          <cell r="F136">
            <v>0.16000000000000003</v>
          </cell>
          <cell r="G136">
            <v>0.4</v>
          </cell>
        </row>
        <row r="137">
          <cell r="A137">
            <v>3.35</v>
          </cell>
          <cell r="B137" t="str">
            <v>GI nipple, 1", class B</v>
          </cell>
          <cell r="C137" t="str">
            <v>pc</v>
          </cell>
          <cell r="D137">
            <v>2430</v>
          </cell>
          <cell r="E137">
            <v>0.37380000000000002</v>
          </cell>
          <cell r="F137">
            <v>0.10680000000000001</v>
          </cell>
          <cell r="G137">
            <v>0.26700000000000002</v>
          </cell>
        </row>
        <row r="138">
          <cell r="A138">
            <v>3.36</v>
          </cell>
          <cell r="B138" t="str">
            <v>GI nipple, 3/4", class B</v>
          </cell>
          <cell r="C138" t="str">
            <v>pc</v>
          </cell>
          <cell r="D138">
            <v>1800</v>
          </cell>
          <cell r="E138">
            <v>0.28000000000000003</v>
          </cell>
          <cell r="F138">
            <v>8.0000000000000016E-2</v>
          </cell>
          <cell r="G138">
            <v>0.2</v>
          </cell>
        </row>
        <row r="139">
          <cell r="A139">
            <v>3.37</v>
          </cell>
          <cell r="B139" t="str">
            <v>GI nipple, 1/2", class B</v>
          </cell>
          <cell r="C139" t="str">
            <v>pc</v>
          </cell>
          <cell r="D139">
            <v>1170</v>
          </cell>
          <cell r="E139">
            <v>0.23380000000000001</v>
          </cell>
          <cell r="F139">
            <v>6.6800000000000012E-2</v>
          </cell>
          <cell r="G139">
            <v>0.16700000000000001</v>
          </cell>
        </row>
        <row r="140">
          <cell r="A140">
            <v>3.38</v>
          </cell>
          <cell r="B140" t="str">
            <v>GI reducer, 4" x 3", class B</v>
          </cell>
          <cell r="C140" t="str">
            <v>pc</v>
          </cell>
          <cell r="D140">
            <v>9754.2199999999993</v>
          </cell>
          <cell r="E140">
            <v>5.1337999999999999</v>
          </cell>
          <cell r="F140">
            <v>1.4668000000000001</v>
          </cell>
          <cell r="G140">
            <v>3.6669999999999998</v>
          </cell>
        </row>
        <row r="141">
          <cell r="A141">
            <v>3.39</v>
          </cell>
          <cell r="B141" t="str">
            <v>GI reducer, 3" x 2", class B</v>
          </cell>
          <cell r="C141" t="str">
            <v>pc</v>
          </cell>
          <cell r="D141">
            <v>5320</v>
          </cell>
          <cell r="E141">
            <v>2.8</v>
          </cell>
          <cell r="F141">
            <v>0.8</v>
          </cell>
          <cell r="G141">
            <v>2</v>
          </cell>
        </row>
        <row r="142">
          <cell r="A142">
            <v>3.4</v>
          </cell>
          <cell r="B142" t="str">
            <v>GI reducer, 2 1/2" x 1", class B</v>
          </cell>
          <cell r="C142" t="str">
            <v>pc</v>
          </cell>
          <cell r="D142">
            <v>3546.578</v>
          </cell>
          <cell r="E142">
            <v>1.8666199999999999</v>
          </cell>
          <cell r="F142">
            <v>0.53332000000000002</v>
          </cell>
          <cell r="G142">
            <v>1.3332999999999999</v>
          </cell>
        </row>
        <row r="143">
          <cell r="A143">
            <v>3.41</v>
          </cell>
          <cell r="B143" t="str">
            <v>GI reducer, 2" x 1 1/2", class B</v>
          </cell>
          <cell r="C143" t="str">
            <v>pc</v>
          </cell>
          <cell r="D143">
            <v>2128</v>
          </cell>
          <cell r="E143">
            <v>1.1200000000000001</v>
          </cell>
          <cell r="F143">
            <v>0.32000000000000006</v>
          </cell>
          <cell r="G143">
            <v>0.8</v>
          </cell>
        </row>
        <row r="144">
          <cell r="A144">
            <v>3.42</v>
          </cell>
          <cell r="B144" t="str">
            <v>GI reducer, 2" x 1", class B</v>
          </cell>
          <cell r="C144" t="str">
            <v>pc</v>
          </cell>
          <cell r="D144">
            <v>2128</v>
          </cell>
          <cell r="E144">
            <v>1.1200000000000001</v>
          </cell>
          <cell r="F144">
            <v>0.32000000000000006</v>
          </cell>
          <cell r="G144">
            <v>0.8</v>
          </cell>
        </row>
        <row r="145">
          <cell r="A145">
            <v>3.43</v>
          </cell>
          <cell r="B145" t="str">
            <v>GI reducer, 1 1/2" x 1 1/4", class B</v>
          </cell>
          <cell r="C145" t="str">
            <v>pc</v>
          </cell>
          <cell r="D145">
            <v>1774.2200000000003</v>
          </cell>
          <cell r="E145">
            <v>0.93380000000000007</v>
          </cell>
          <cell r="F145">
            <v>0.26680000000000004</v>
          </cell>
          <cell r="G145">
            <v>0.66700000000000004</v>
          </cell>
        </row>
        <row r="146">
          <cell r="A146">
            <v>3.4350000000000001</v>
          </cell>
          <cell r="B146" t="str">
            <v>GI reducer, 1 1/2" x 1", class B</v>
          </cell>
          <cell r="C146" t="str">
            <v>pc</v>
          </cell>
          <cell r="D146">
            <v>1774.2200000000003</v>
          </cell>
          <cell r="E146">
            <v>0.93380000000000007</v>
          </cell>
          <cell r="F146">
            <v>0.26680000000000004</v>
          </cell>
          <cell r="G146">
            <v>0.66700000000000004</v>
          </cell>
        </row>
        <row r="147">
          <cell r="A147">
            <v>3.44</v>
          </cell>
          <cell r="B147" t="str">
            <v>GI reducer, 1 1/2" x 3/4", class B</v>
          </cell>
          <cell r="C147" t="str">
            <v>pc</v>
          </cell>
          <cell r="D147">
            <v>1774.2200000000003</v>
          </cell>
          <cell r="E147">
            <v>0.93380000000000007</v>
          </cell>
          <cell r="F147">
            <v>0.26680000000000004</v>
          </cell>
          <cell r="G147">
            <v>0.66700000000000004</v>
          </cell>
        </row>
        <row r="148">
          <cell r="A148">
            <v>3.45</v>
          </cell>
          <cell r="B148" t="str">
            <v>GI reducer, 1 1/2" x 1/2", class B</v>
          </cell>
          <cell r="C148" t="str">
            <v>pc</v>
          </cell>
          <cell r="D148">
            <v>1774.2200000000003</v>
          </cell>
          <cell r="E148">
            <v>0.93380000000000007</v>
          </cell>
          <cell r="F148">
            <v>0.26680000000000004</v>
          </cell>
          <cell r="G148">
            <v>0.66700000000000004</v>
          </cell>
        </row>
        <row r="149">
          <cell r="A149">
            <v>3.46</v>
          </cell>
          <cell r="B149" t="str">
            <v>GI reducer, 1 1/4" x 1", class B</v>
          </cell>
          <cell r="C149" t="str">
            <v>pc</v>
          </cell>
          <cell r="D149">
            <v>1418.5780000000002</v>
          </cell>
          <cell r="E149">
            <v>0.74662000000000006</v>
          </cell>
          <cell r="F149">
            <v>0.21332000000000001</v>
          </cell>
          <cell r="G149">
            <v>0.5333</v>
          </cell>
        </row>
        <row r="150">
          <cell r="A150">
            <v>3.47</v>
          </cell>
          <cell r="B150" t="str">
            <v>GI reducer, 1 1/4" x 1/2", class B</v>
          </cell>
          <cell r="C150" t="str">
            <v>pc</v>
          </cell>
          <cell r="D150">
            <v>1418.5780000000002</v>
          </cell>
          <cell r="E150">
            <v>0.74662000000000006</v>
          </cell>
          <cell r="F150">
            <v>0.21332000000000001</v>
          </cell>
          <cell r="G150">
            <v>0.5333</v>
          </cell>
        </row>
        <row r="151">
          <cell r="A151">
            <v>3.48</v>
          </cell>
          <cell r="B151" t="str">
            <v>GI reducer, 1" x 3/4", class B</v>
          </cell>
          <cell r="C151" t="str">
            <v>pc</v>
          </cell>
          <cell r="D151">
            <v>885.78000000000009</v>
          </cell>
          <cell r="E151">
            <v>0.46620000000000006</v>
          </cell>
          <cell r="F151">
            <v>0.13320000000000001</v>
          </cell>
          <cell r="G151">
            <v>0.33300000000000002</v>
          </cell>
        </row>
        <row r="152">
          <cell r="A152">
            <v>3.49</v>
          </cell>
          <cell r="B152" t="str">
            <v>GI reducer, 1" x 1/2", class B</v>
          </cell>
          <cell r="C152" t="str">
            <v>pc</v>
          </cell>
          <cell r="D152">
            <v>885.78000000000009</v>
          </cell>
          <cell r="E152">
            <v>0.46620000000000006</v>
          </cell>
          <cell r="F152">
            <v>0.13320000000000001</v>
          </cell>
          <cell r="G152">
            <v>0.33300000000000002</v>
          </cell>
        </row>
        <row r="153">
          <cell r="A153">
            <v>3.5</v>
          </cell>
          <cell r="B153" t="str">
            <v>GI reducer, 3/4" x 1/2", class B</v>
          </cell>
          <cell r="C153" t="str">
            <v>pc</v>
          </cell>
          <cell r="D153">
            <v>710.22</v>
          </cell>
          <cell r="E153">
            <v>0.37380000000000002</v>
          </cell>
          <cell r="F153">
            <v>0.10680000000000001</v>
          </cell>
          <cell r="G153">
            <v>0.26700000000000002</v>
          </cell>
        </row>
        <row r="154">
          <cell r="A154">
            <v>3.51</v>
          </cell>
          <cell r="B154" t="str">
            <v>GI socket, 4", class B</v>
          </cell>
          <cell r="C154" t="str">
            <v>pc</v>
          </cell>
          <cell r="D154">
            <v>11881.422000000002</v>
          </cell>
          <cell r="E154">
            <v>6.2533800000000008</v>
          </cell>
          <cell r="F154">
            <v>1.7866800000000003</v>
          </cell>
          <cell r="G154">
            <v>4.4667000000000003</v>
          </cell>
        </row>
        <row r="155">
          <cell r="A155">
            <v>3.52</v>
          </cell>
          <cell r="B155" t="str">
            <v>GI socket, 3", class B</v>
          </cell>
          <cell r="C155" t="str">
            <v>pc</v>
          </cell>
          <cell r="D155">
            <v>7094.2199999999993</v>
          </cell>
          <cell r="E155">
            <v>3.7337999999999996</v>
          </cell>
          <cell r="F155">
            <v>1.0668</v>
          </cell>
          <cell r="G155">
            <v>2.6669999999999998</v>
          </cell>
        </row>
        <row r="156">
          <cell r="A156">
            <v>3.53</v>
          </cell>
          <cell r="B156" t="str">
            <v>GI socket, 2 1/2", class B</v>
          </cell>
          <cell r="C156" t="str">
            <v>pc</v>
          </cell>
          <cell r="D156">
            <v>4966.22</v>
          </cell>
          <cell r="E156">
            <v>2.6137999999999999</v>
          </cell>
          <cell r="F156">
            <v>0.74680000000000002</v>
          </cell>
          <cell r="G156">
            <v>1.867</v>
          </cell>
        </row>
        <row r="157">
          <cell r="A157">
            <v>3.54</v>
          </cell>
          <cell r="B157" t="str">
            <v>GI socket, 2", class B</v>
          </cell>
          <cell r="C157" t="str">
            <v>pc</v>
          </cell>
          <cell r="D157">
            <v>2660</v>
          </cell>
          <cell r="E157">
            <v>1.4</v>
          </cell>
          <cell r="F157">
            <v>0.4</v>
          </cell>
          <cell r="G157">
            <v>1</v>
          </cell>
        </row>
        <row r="158">
          <cell r="A158">
            <v>3.55</v>
          </cell>
          <cell r="B158" t="str">
            <v>GI socket, 1 1/2", class B</v>
          </cell>
          <cell r="C158" t="str">
            <v>pc</v>
          </cell>
          <cell r="D158">
            <v>1596</v>
          </cell>
          <cell r="E158">
            <v>0.84</v>
          </cell>
          <cell r="F158">
            <v>0.24</v>
          </cell>
          <cell r="G158">
            <v>0.6</v>
          </cell>
        </row>
        <row r="159">
          <cell r="A159">
            <v>3.56</v>
          </cell>
          <cell r="B159" t="str">
            <v>GI socket, 1 1/4", class B</v>
          </cell>
          <cell r="C159" t="str">
            <v>pc</v>
          </cell>
          <cell r="D159">
            <v>1418.5780000000002</v>
          </cell>
          <cell r="E159">
            <v>0.74662000000000006</v>
          </cell>
          <cell r="F159">
            <v>0.21332000000000001</v>
          </cell>
          <cell r="G159">
            <v>0.5333</v>
          </cell>
        </row>
        <row r="160">
          <cell r="A160">
            <v>3.57</v>
          </cell>
          <cell r="B160" t="str">
            <v>GI socket, 1", class B</v>
          </cell>
          <cell r="C160" t="str">
            <v>pc</v>
          </cell>
          <cell r="D160">
            <v>885.78000000000009</v>
          </cell>
          <cell r="E160">
            <v>0.46620000000000006</v>
          </cell>
          <cell r="F160">
            <v>0.13320000000000001</v>
          </cell>
          <cell r="G160">
            <v>0.33300000000000002</v>
          </cell>
        </row>
        <row r="161">
          <cell r="A161">
            <v>3.58</v>
          </cell>
          <cell r="B161" t="str">
            <v>GI socket, 3/4", class B</v>
          </cell>
          <cell r="C161" t="str">
            <v>pc</v>
          </cell>
          <cell r="D161">
            <v>532</v>
          </cell>
          <cell r="E161">
            <v>0.28000000000000003</v>
          </cell>
          <cell r="F161">
            <v>8.0000000000000016E-2</v>
          </cell>
          <cell r="G161">
            <v>0.2</v>
          </cell>
        </row>
        <row r="162">
          <cell r="A162">
            <v>3.59</v>
          </cell>
          <cell r="B162" t="str">
            <v>GI socket, 1/2", class B</v>
          </cell>
          <cell r="C162" t="str">
            <v>pc</v>
          </cell>
          <cell r="D162">
            <v>354.57800000000003</v>
          </cell>
          <cell r="E162">
            <v>0.18662000000000001</v>
          </cell>
          <cell r="F162">
            <v>5.3320000000000006E-2</v>
          </cell>
          <cell r="G162">
            <v>0.1333</v>
          </cell>
        </row>
        <row r="163">
          <cell r="A163">
            <v>3.6</v>
          </cell>
          <cell r="B163" t="str">
            <v>GI equal tee, 4", class B</v>
          </cell>
          <cell r="C163" t="str">
            <v>pc</v>
          </cell>
          <cell r="D163">
            <v>11881.422000000002</v>
          </cell>
          <cell r="E163">
            <v>6.2533800000000008</v>
          </cell>
          <cell r="F163">
            <v>1.7866800000000003</v>
          </cell>
          <cell r="G163">
            <v>4.4667000000000003</v>
          </cell>
        </row>
        <row r="164">
          <cell r="A164">
            <v>3.61</v>
          </cell>
          <cell r="B164" t="str">
            <v>GI equal tee, 3", class B</v>
          </cell>
          <cell r="C164" t="str">
            <v>pc</v>
          </cell>
          <cell r="D164">
            <v>7094.2199999999993</v>
          </cell>
          <cell r="E164">
            <v>3.7337999999999996</v>
          </cell>
          <cell r="F164">
            <v>1.0668</v>
          </cell>
          <cell r="G164">
            <v>2.6669999999999998</v>
          </cell>
        </row>
        <row r="165">
          <cell r="A165">
            <v>3.62</v>
          </cell>
          <cell r="B165" t="str">
            <v>GI equal tee, 2 1/2", class B</v>
          </cell>
          <cell r="C165" t="str">
            <v>pc</v>
          </cell>
          <cell r="D165">
            <v>4966.22</v>
          </cell>
          <cell r="E165">
            <v>2.6137999999999999</v>
          </cell>
          <cell r="F165">
            <v>0.74680000000000002</v>
          </cell>
          <cell r="G165">
            <v>1.867</v>
          </cell>
        </row>
        <row r="166">
          <cell r="A166">
            <v>3.63</v>
          </cell>
          <cell r="B166" t="str">
            <v>GI equal tee, 2", class B</v>
          </cell>
          <cell r="C166" t="str">
            <v>pc</v>
          </cell>
          <cell r="D166">
            <v>2660</v>
          </cell>
          <cell r="E166">
            <v>1.4</v>
          </cell>
          <cell r="F166">
            <v>0.4</v>
          </cell>
          <cell r="G166">
            <v>1</v>
          </cell>
        </row>
        <row r="167">
          <cell r="A167">
            <v>3.64</v>
          </cell>
          <cell r="B167" t="str">
            <v>GI equal tee, 1 1/2", class B</v>
          </cell>
          <cell r="C167" t="str">
            <v>pc</v>
          </cell>
          <cell r="D167">
            <v>1596</v>
          </cell>
          <cell r="E167">
            <v>0.84</v>
          </cell>
          <cell r="F167">
            <v>0.24</v>
          </cell>
          <cell r="G167">
            <v>0.6</v>
          </cell>
        </row>
        <row r="168">
          <cell r="A168">
            <v>3.65</v>
          </cell>
          <cell r="B168" t="str">
            <v>GI equal tee, 1 1/4", class B</v>
          </cell>
          <cell r="C168" t="str">
            <v>pc</v>
          </cell>
          <cell r="D168">
            <v>1418.5780000000002</v>
          </cell>
          <cell r="E168">
            <v>0.74662000000000006</v>
          </cell>
          <cell r="F168">
            <v>0.21332000000000001</v>
          </cell>
          <cell r="G168">
            <v>0.5333</v>
          </cell>
        </row>
        <row r="169">
          <cell r="A169">
            <v>3.66</v>
          </cell>
          <cell r="B169" t="str">
            <v>GI equal tee, 1", class B</v>
          </cell>
          <cell r="C169" t="str">
            <v>pc</v>
          </cell>
          <cell r="D169">
            <v>885.78000000000009</v>
          </cell>
          <cell r="E169">
            <v>0.46620000000000006</v>
          </cell>
          <cell r="F169">
            <v>0.13320000000000001</v>
          </cell>
          <cell r="G169">
            <v>0.33300000000000002</v>
          </cell>
        </row>
        <row r="170">
          <cell r="A170">
            <v>3.67</v>
          </cell>
          <cell r="B170" t="str">
            <v>GI equal teet, 3/4", class B</v>
          </cell>
          <cell r="C170" t="str">
            <v>pc</v>
          </cell>
          <cell r="D170">
            <v>532</v>
          </cell>
          <cell r="E170">
            <v>0.28000000000000003</v>
          </cell>
          <cell r="F170">
            <v>8.0000000000000016E-2</v>
          </cell>
          <cell r="G170">
            <v>0.2</v>
          </cell>
        </row>
        <row r="171">
          <cell r="A171">
            <v>3.68</v>
          </cell>
          <cell r="B171" t="str">
            <v>GI equal tee, 1/2", class B</v>
          </cell>
          <cell r="C171" t="str">
            <v>pc</v>
          </cell>
          <cell r="D171">
            <v>354.57800000000003</v>
          </cell>
          <cell r="E171">
            <v>0.18662000000000001</v>
          </cell>
          <cell r="F171">
            <v>5.3320000000000006E-2</v>
          </cell>
          <cell r="G171">
            <v>0.1333</v>
          </cell>
        </row>
        <row r="172">
          <cell r="A172">
            <v>3.69</v>
          </cell>
          <cell r="B172" t="str">
            <v>GI unequal tee, 4 x 4 x 1/2", class B</v>
          </cell>
          <cell r="C172" t="str">
            <v>pc</v>
          </cell>
          <cell r="D172">
            <v>32273.78</v>
          </cell>
          <cell r="E172">
            <v>16.9862</v>
          </cell>
          <cell r="F172">
            <v>4.8532000000000002</v>
          </cell>
          <cell r="G172">
            <v>12.132999999999999</v>
          </cell>
        </row>
        <row r="173">
          <cell r="A173">
            <v>3.7</v>
          </cell>
          <cell r="B173" t="str">
            <v>GI unequal tee, 4 x 4 x 3/4", class B</v>
          </cell>
          <cell r="C173" t="str">
            <v>pc</v>
          </cell>
          <cell r="D173">
            <v>32273.78</v>
          </cell>
          <cell r="E173">
            <v>16.9862</v>
          </cell>
          <cell r="F173">
            <v>4.8532000000000002</v>
          </cell>
          <cell r="G173">
            <v>12.132999999999999</v>
          </cell>
        </row>
        <row r="174">
          <cell r="A174">
            <v>3.71</v>
          </cell>
          <cell r="B174" t="str">
            <v>GI unequal tee, 3 x 3 x 3/4", class B</v>
          </cell>
          <cell r="C174" t="str">
            <v>pc</v>
          </cell>
          <cell r="D174">
            <v>16845.780000000002</v>
          </cell>
          <cell r="E174">
            <v>8.866200000000001</v>
          </cell>
          <cell r="F174">
            <v>2.5332000000000003</v>
          </cell>
          <cell r="G174">
            <v>6.3330000000000002</v>
          </cell>
        </row>
        <row r="175">
          <cell r="A175">
            <v>3.72</v>
          </cell>
          <cell r="B175" t="str">
            <v>GI unequal tee, 3 x 3 x 1/2", class B</v>
          </cell>
          <cell r="C175" t="str">
            <v>pc</v>
          </cell>
          <cell r="D175">
            <v>16845.780000000002</v>
          </cell>
          <cell r="E175">
            <v>8.866200000000001</v>
          </cell>
          <cell r="F175">
            <v>2.5332000000000003</v>
          </cell>
          <cell r="G175">
            <v>6.3330000000000002</v>
          </cell>
        </row>
        <row r="176">
          <cell r="A176">
            <v>3.73</v>
          </cell>
          <cell r="B176" t="str">
            <v>GI unequal tee, 2 x 2 x 3/4", class B</v>
          </cell>
          <cell r="C176" t="str">
            <v>pc</v>
          </cell>
          <cell r="D176">
            <v>6384</v>
          </cell>
          <cell r="E176">
            <v>3.36</v>
          </cell>
          <cell r="F176">
            <v>0.96</v>
          </cell>
          <cell r="G176">
            <v>2.4</v>
          </cell>
        </row>
        <row r="177">
          <cell r="A177">
            <v>3.74</v>
          </cell>
          <cell r="B177" t="str">
            <v>GI unequal tee, 2 x 2 x 1/2", class B</v>
          </cell>
          <cell r="C177" t="str">
            <v>pc</v>
          </cell>
          <cell r="D177">
            <v>6384</v>
          </cell>
          <cell r="E177">
            <v>3.36</v>
          </cell>
          <cell r="F177">
            <v>0.96</v>
          </cell>
          <cell r="G177">
            <v>2.4</v>
          </cell>
        </row>
        <row r="178">
          <cell r="A178">
            <v>3.75</v>
          </cell>
          <cell r="B178" t="str">
            <v>GI unequal tee, 1 1/2 x 1 1/2 x 3/4", class B</v>
          </cell>
          <cell r="C178" t="str">
            <v>pc</v>
          </cell>
          <cell r="D178">
            <v>3902.2200000000007</v>
          </cell>
          <cell r="E178">
            <v>2.0538000000000003</v>
          </cell>
          <cell r="F178">
            <v>0.5868000000000001</v>
          </cell>
          <cell r="G178">
            <v>1.4670000000000001</v>
          </cell>
        </row>
        <row r="179">
          <cell r="A179">
            <v>3.76</v>
          </cell>
          <cell r="B179" t="str">
            <v>GI unequal tee, 1 1/2 x 1 1/2 x 1/2", class B</v>
          </cell>
          <cell r="C179" t="str">
            <v>pc</v>
          </cell>
          <cell r="D179">
            <v>3902.2200000000007</v>
          </cell>
          <cell r="E179">
            <v>2.0538000000000003</v>
          </cell>
          <cell r="F179">
            <v>0.5868000000000001</v>
          </cell>
          <cell r="G179">
            <v>1.4670000000000001</v>
          </cell>
        </row>
        <row r="180">
          <cell r="A180">
            <v>3.77</v>
          </cell>
          <cell r="B180" t="str">
            <v>GI unequal tee, 1 x 1 x 3/4", class B</v>
          </cell>
          <cell r="C180" t="str">
            <v>pc</v>
          </cell>
          <cell r="D180">
            <v>2128</v>
          </cell>
          <cell r="E180">
            <v>1.1200000000000001</v>
          </cell>
          <cell r="F180">
            <v>0.32000000000000006</v>
          </cell>
          <cell r="G180">
            <v>0.8</v>
          </cell>
        </row>
        <row r="181">
          <cell r="A181">
            <v>3.78</v>
          </cell>
          <cell r="B181" t="str">
            <v>GI unequal tee, 1 x 1 x 1/2", class B</v>
          </cell>
          <cell r="C181" t="str">
            <v>pc</v>
          </cell>
          <cell r="D181">
            <v>2128</v>
          </cell>
          <cell r="E181">
            <v>1.1200000000000001</v>
          </cell>
          <cell r="F181">
            <v>0.32000000000000006</v>
          </cell>
          <cell r="G181">
            <v>0.8</v>
          </cell>
        </row>
        <row r="182">
          <cell r="A182">
            <v>3.79</v>
          </cell>
          <cell r="B182" t="str">
            <v>GI unequal tee, 3/4 x 3/4 x 1/2", class B</v>
          </cell>
          <cell r="C182" t="str">
            <v>pc</v>
          </cell>
          <cell r="D182">
            <v>1417.7800000000002</v>
          </cell>
          <cell r="E182">
            <v>0.74620000000000009</v>
          </cell>
          <cell r="F182">
            <v>0.21320000000000003</v>
          </cell>
          <cell r="G182">
            <v>0.53300000000000003</v>
          </cell>
        </row>
        <row r="183">
          <cell r="A183">
            <v>3.8</v>
          </cell>
          <cell r="B183" t="str">
            <v>GI union, 4", class B</v>
          </cell>
          <cell r="C183" t="str">
            <v>pc</v>
          </cell>
          <cell r="D183">
            <v>11881.422000000002</v>
          </cell>
          <cell r="E183">
            <v>6.2533800000000008</v>
          </cell>
          <cell r="F183">
            <v>1.7866800000000003</v>
          </cell>
          <cell r="G183">
            <v>4.4667000000000003</v>
          </cell>
        </row>
        <row r="184">
          <cell r="A184">
            <v>3.81</v>
          </cell>
          <cell r="B184" t="str">
            <v>GI union, 3", class B</v>
          </cell>
          <cell r="C184" t="str">
            <v>pc</v>
          </cell>
          <cell r="D184">
            <v>7094.2199999999993</v>
          </cell>
          <cell r="E184">
            <v>3.7337999999999996</v>
          </cell>
          <cell r="F184">
            <v>1.0668</v>
          </cell>
          <cell r="G184">
            <v>2.6669999999999998</v>
          </cell>
        </row>
        <row r="185">
          <cell r="A185">
            <v>3.82</v>
          </cell>
          <cell r="B185" t="str">
            <v>GI union, 2 1/2", class B</v>
          </cell>
          <cell r="C185" t="str">
            <v>pc</v>
          </cell>
          <cell r="D185">
            <v>4966.22</v>
          </cell>
          <cell r="E185">
            <v>2.6137999999999999</v>
          </cell>
          <cell r="F185">
            <v>0.74680000000000002</v>
          </cell>
          <cell r="G185">
            <v>1.867</v>
          </cell>
        </row>
        <row r="186">
          <cell r="A186">
            <v>3.83</v>
          </cell>
          <cell r="B186" t="str">
            <v>GI union, 2", class B</v>
          </cell>
          <cell r="C186" t="str">
            <v>pc</v>
          </cell>
          <cell r="D186">
            <v>2660</v>
          </cell>
          <cell r="E186">
            <v>1.4</v>
          </cell>
          <cell r="F186">
            <v>0.4</v>
          </cell>
          <cell r="G186">
            <v>1</v>
          </cell>
        </row>
        <row r="187">
          <cell r="A187">
            <v>3.84</v>
          </cell>
          <cell r="B187" t="str">
            <v>GI union, 1 1/2", class B</v>
          </cell>
          <cell r="C187" t="str">
            <v>pc</v>
          </cell>
          <cell r="D187">
            <v>1596</v>
          </cell>
          <cell r="E187">
            <v>0.84</v>
          </cell>
          <cell r="F187">
            <v>0.24</v>
          </cell>
          <cell r="G187">
            <v>0.6</v>
          </cell>
        </row>
        <row r="188">
          <cell r="A188">
            <v>3.85</v>
          </cell>
          <cell r="B188" t="str">
            <v>GI union, 1 1/4", class B</v>
          </cell>
          <cell r="C188" t="str">
            <v>pc</v>
          </cell>
          <cell r="D188">
            <v>1418.5780000000002</v>
          </cell>
          <cell r="E188">
            <v>0.74662000000000006</v>
          </cell>
          <cell r="F188">
            <v>0.21332000000000001</v>
          </cell>
          <cell r="G188">
            <v>0.5333</v>
          </cell>
        </row>
        <row r="189">
          <cell r="A189">
            <v>3.86</v>
          </cell>
          <cell r="B189" t="str">
            <v>GI union, 1", class B</v>
          </cell>
          <cell r="C189" t="str">
            <v>pc</v>
          </cell>
          <cell r="D189">
            <v>885.78000000000009</v>
          </cell>
          <cell r="E189">
            <v>0.46620000000000006</v>
          </cell>
          <cell r="F189">
            <v>0.13320000000000001</v>
          </cell>
          <cell r="G189">
            <v>0.33300000000000002</v>
          </cell>
        </row>
        <row r="190">
          <cell r="A190">
            <v>3.87</v>
          </cell>
          <cell r="B190" t="str">
            <v>GI union, 3/4", class B</v>
          </cell>
          <cell r="C190" t="str">
            <v>pc</v>
          </cell>
          <cell r="D190">
            <v>532</v>
          </cell>
          <cell r="E190">
            <v>0.28000000000000003</v>
          </cell>
          <cell r="F190">
            <v>8.0000000000000016E-2</v>
          </cell>
          <cell r="G190">
            <v>0.2</v>
          </cell>
        </row>
        <row r="191">
          <cell r="A191">
            <v>3.88</v>
          </cell>
          <cell r="B191" t="str">
            <v>GI union, 1/2", class B</v>
          </cell>
          <cell r="C191" t="str">
            <v>pc</v>
          </cell>
          <cell r="D191">
            <v>354.57800000000003</v>
          </cell>
          <cell r="E191">
            <v>0.18662000000000001</v>
          </cell>
          <cell r="F191">
            <v>5.3320000000000006E-2</v>
          </cell>
          <cell r="G191">
            <v>0.1333</v>
          </cell>
        </row>
        <row r="192">
          <cell r="A192">
            <v>4.0599999999999996</v>
          </cell>
          <cell r="B192" t="str">
            <v>Brass taps, 3/4", Pegler</v>
          </cell>
          <cell r="C192" t="str">
            <v>pc</v>
          </cell>
          <cell r="D192">
            <v>29260</v>
          </cell>
          <cell r="E192">
            <v>15.4</v>
          </cell>
          <cell r="F192">
            <v>4.4000000000000004</v>
          </cell>
          <cell r="G192">
            <v>11</v>
          </cell>
        </row>
        <row r="193">
          <cell r="A193">
            <v>4.07</v>
          </cell>
          <cell r="B193" t="str">
            <v>Brass taps, 1/2", Pegler</v>
          </cell>
          <cell r="C193" t="str">
            <v>pc</v>
          </cell>
          <cell r="D193">
            <v>19505.780000000002</v>
          </cell>
          <cell r="E193">
            <v>10.266200000000001</v>
          </cell>
          <cell r="F193">
            <v>2.9332000000000003</v>
          </cell>
          <cell r="G193">
            <v>7.3330000000000002</v>
          </cell>
        </row>
        <row r="194">
          <cell r="A194">
            <v>4.16</v>
          </cell>
          <cell r="B194" t="str">
            <v>Gate valve, 4", (England)</v>
          </cell>
          <cell r="C194" t="str">
            <v>pc</v>
          </cell>
          <cell r="D194">
            <v>446880</v>
          </cell>
          <cell r="E194">
            <v>235.2</v>
          </cell>
          <cell r="F194">
            <v>67.2</v>
          </cell>
          <cell r="G194">
            <v>168</v>
          </cell>
        </row>
        <row r="195">
          <cell r="A195">
            <v>4.17</v>
          </cell>
          <cell r="B195" t="str">
            <v>Gate valve, 3", (England)</v>
          </cell>
          <cell r="C195" t="str">
            <v>pc</v>
          </cell>
          <cell r="D195">
            <v>266000</v>
          </cell>
          <cell r="E195">
            <v>140</v>
          </cell>
          <cell r="F195">
            <v>40</v>
          </cell>
          <cell r="G195">
            <v>100</v>
          </cell>
        </row>
        <row r="196">
          <cell r="A196">
            <v>4.1749999999999998</v>
          </cell>
          <cell r="B196" t="str">
            <v>Gate valve, 2 1/2", (England)</v>
          </cell>
          <cell r="C196" t="str">
            <v>pc</v>
          </cell>
          <cell r="D196">
            <v>172900</v>
          </cell>
          <cell r="E196">
            <v>91</v>
          </cell>
          <cell r="F196">
            <v>26</v>
          </cell>
          <cell r="G196">
            <v>65</v>
          </cell>
        </row>
        <row r="197">
          <cell r="A197">
            <v>4.1900000000000004</v>
          </cell>
          <cell r="B197" t="str">
            <v>Gate valve, 2", (England)</v>
          </cell>
          <cell r="C197" t="str">
            <v>pc</v>
          </cell>
          <cell r="D197">
            <v>99662.22</v>
          </cell>
          <cell r="E197">
            <v>52.453800000000001</v>
          </cell>
          <cell r="F197">
            <v>14.986800000000001</v>
          </cell>
          <cell r="G197">
            <v>37.466999999999999</v>
          </cell>
        </row>
        <row r="198">
          <cell r="A198">
            <v>4.2</v>
          </cell>
          <cell r="B198" t="str">
            <v>Gate valve, 1 1/2", (England)</v>
          </cell>
          <cell r="C198" t="str">
            <v>pc</v>
          </cell>
          <cell r="D198">
            <v>75365.78</v>
          </cell>
          <cell r="E198">
            <v>39.666199999999996</v>
          </cell>
          <cell r="F198">
            <v>11.3332</v>
          </cell>
          <cell r="G198">
            <v>28.332999999999998</v>
          </cell>
        </row>
        <row r="199">
          <cell r="A199">
            <v>4.21</v>
          </cell>
          <cell r="B199" t="str">
            <v>Gate valve, 1 1/4", (England)</v>
          </cell>
          <cell r="C199" t="str">
            <v>pc</v>
          </cell>
          <cell r="D199">
            <v>50540</v>
          </cell>
          <cell r="E199">
            <v>26.6</v>
          </cell>
          <cell r="F199">
            <v>7.6000000000000005</v>
          </cell>
          <cell r="G199">
            <v>19</v>
          </cell>
        </row>
        <row r="200">
          <cell r="A200">
            <v>4.22</v>
          </cell>
          <cell r="B200" t="str">
            <v>Gate valve, 1", (England)</v>
          </cell>
          <cell r="C200" t="str">
            <v>pc</v>
          </cell>
          <cell r="D200">
            <v>31920</v>
          </cell>
          <cell r="E200">
            <v>16.8</v>
          </cell>
          <cell r="F200">
            <v>4.8000000000000007</v>
          </cell>
          <cell r="G200">
            <v>12</v>
          </cell>
        </row>
        <row r="201">
          <cell r="A201">
            <v>4.2300000000000004</v>
          </cell>
          <cell r="B201" t="str">
            <v>Gate valve, 3/4", (England)</v>
          </cell>
          <cell r="C201" t="str">
            <v>pc</v>
          </cell>
          <cell r="D201">
            <v>26600</v>
          </cell>
          <cell r="E201">
            <v>14</v>
          </cell>
          <cell r="F201">
            <v>4</v>
          </cell>
          <cell r="G201">
            <v>10</v>
          </cell>
        </row>
        <row r="202">
          <cell r="A202">
            <v>4.24</v>
          </cell>
          <cell r="B202" t="str">
            <v>Gate valve, 1/2", (England)</v>
          </cell>
          <cell r="C202" t="str">
            <v>pc</v>
          </cell>
          <cell r="D202">
            <v>18088</v>
          </cell>
          <cell r="E202">
            <v>9.52</v>
          </cell>
          <cell r="F202">
            <v>2.72</v>
          </cell>
          <cell r="G202">
            <v>6.8</v>
          </cell>
        </row>
        <row r="203">
          <cell r="A203">
            <v>4.29</v>
          </cell>
          <cell r="B203" t="str">
            <v>Globe valve, 4", (Italy)</v>
          </cell>
          <cell r="C203" t="str">
            <v>pc</v>
          </cell>
          <cell r="D203">
            <v>443334.22</v>
          </cell>
          <cell r="E203">
            <v>233.3338</v>
          </cell>
          <cell r="F203">
            <v>66.666800000000009</v>
          </cell>
          <cell r="G203">
            <v>166.667</v>
          </cell>
        </row>
        <row r="204">
          <cell r="A204">
            <v>4.3</v>
          </cell>
          <cell r="B204" t="str">
            <v>Globe valve, 3", (Italy)</v>
          </cell>
          <cell r="C204" t="str">
            <v>pc</v>
          </cell>
          <cell r="D204">
            <v>177334.22</v>
          </cell>
          <cell r="E204">
            <v>93.333799999999997</v>
          </cell>
          <cell r="F204">
            <v>26.666800000000002</v>
          </cell>
          <cell r="G204">
            <v>66.667000000000002</v>
          </cell>
        </row>
        <row r="205">
          <cell r="A205">
            <v>4.3049999999999997</v>
          </cell>
          <cell r="B205" t="str">
            <v>Globe valve, 2 1/2", (Italy)</v>
          </cell>
          <cell r="C205" t="str">
            <v>pc</v>
          </cell>
          <cell r="D205">
            <v>133000</v>
          </cell>
          <cell r="E205">
            <v>70</v>
          </cell>
          <cell r="F205">
            <v>20</v>
          </cell>
          <cell r="G205">
            <v>50</v>
          </cell>
        </row>
        <row r="206">
          <cell r="A206">
            <v>4.3099999999999996</v>
          </cell>
          <cell r="B206" t="str">
            <v>Globe valve, 2", (Italy)</v>
          </cell>
          <cell r="C206" t="str">
            <v>pc</v>
          </cell>
          <cell r="D206">
            <v>88665.78</v>
          </cell>
          <cell r="E206">
            <v>46.666199999999996</v>
          </cell>
          <cell r="F206">
            <v>13.3332</v>
          </cell>
          <cell r="G206">
            <v>33.332999999999998</v>
          </cell>
        </row>
        <row r="207">
          <cell r="A207">
            <v>4.32</v>
          </cell>
          <cell r="B207" t="str">
            <v>Globe valve, 1 1/2", (Italy)</v>
          </cell>
          <cell r="C207" t="str">
            <v>pc</v>
          </cell>
          <cell r="D207">
            <v>62065.779999999992</v>
          </cell>
          <cell r="E207">
            <v>32.666199999999996</v>
          </cell>
          <cell r="F207">
            <v>9.3331999999999997</v>
          </cell>
          <cell r="G207">
            <v>23.332999999999998</v>
          </cell>
        </row>
        <row r="208">
          <cell r="A208">
            <v>4.33</v>
          </cell>
          <cell r="B208" t="str">
            <v>Globe valve, 1 1/4", (Italy)</v>
          </cell>
          <cell r="C208" t="str">
            <v>pc</v>
          </cell>
          <cell r="D208">
            <v>53200</v>
          </cell>
          <cell r="E208">
            <v>28</v>
          </cell>
          <cell r="F208">
            <v>8</v>
          </cell>
          <cell r="G208">
            <v>20</v>
          </cell>
        </row>
        <row r="209">
          <cell r="A209">
            <v>4.34</v>
          </cell>
          <cell r="B209" t="str">
            <v>Globe valve, 1", (Italy)</v>
          </cell>
          <cell r="C209" t="str">
            <v>pc</v>
          </cell>
          <cell r="D209">
            <v>39368.000000000007</v>
          </cell>
          <cell r="E209">
            <v>20.720000000000002</v>
          </cell>
          <cell r="F209">
            <v>5.9200000000000008</v>
          </cell>
          <cell r="G209">
            <v>14.8</v>
          </cell>
        </row>
        <row r="210">
          <cell r="A210">
            <v>4.3499999999999996</v>
          </cell>
          <cell r="B210" t="str">
            <v>Globe valve, 3/4", (Italy)</v>
          </cell>
          <cell r="C210" t="str">
            <v>pc</v>
          </cell>
          <cell r="D210">
            <v>26600</v>
          </cell>
          <cell r="E210">
            <v>14</v>
          </cell>
          <cell r="F210">
            <v>4</v>
          </cell>
          <cell r="G210">
            <v>10</v>
          </cell>
        </row>
        <row r="211">
          <cell r="A211">
            <v>4.3600000000000003</v>
          </cell>
          <cell r="B211" t="str">
            <v>Globe valve, 1/2", (Italy)</v>
          </cell>
          <cell r="C211" t="str">
            <v>pc</v>
          </cell>
          <cell r="D211">
            <v>17734.22</v>
          </cell>
          <cell r="E211">
            <v>9.3338000000000001</v>
          </cell>
          <cell r="F211">
            <v>2.6668000000000003</v>
          </cell>
          <cell r="G211">
            <v>6.6669999999999998</v>
          </cell>
        </row>
        <row r="212">
          <cell r="A212">
            <v>4.37</v>
          </cell>
          <cell r="B212" t="str">
            <v>Float valve, 4", (Italy)</v>
          </cell>
          <cell r="C212" t="str">
            <v>pc</v>
          </cell>
          <cell r="D212">
            <v>0</v>
          </cell>
          <cell r="E212">
            <v>0</v>
          </cell>
          <cell r="F212">
            <v>0</v>
          </cell>
        </row>
        <row r="213">
          <cell r="A213">
            <v>4.38</v>
          </cell>
          <cell r="B213" t="str">
            <v>Float valve, 3", (Italy)</v>
          </cell>
          <cell r="C213" t="str">
            <v>pc</v>
          </cell>
          <cell r="D213">
            <v>0</v>
          </cell>
          <cell r="E213">
            <v>0</v>
          </cell>
          <cell r="F213">
            <v>0</v>
          </cell>
        </row>
        <row r="214">
          <cell r="A214">
            <v>4.3849999999999998</v>
          </cell>
          <cell r="B214" t="str">
            <v>Float valve, 2 1/2", (Italy)</v>
          </cell>
          <cell r="C214" t="str">
            <v>pc</v>
          </cell>
          <cell r="D214">
            <v>0</v>
          </cell>
          <cell r="E214">
            <v>0</v>
          </cell>
          <cell r="F214">
            <v>0</v>
          </cell>
        </row>
        <row r="215">
          <cell r="A215">
            <v>4.4000000000000004</v>
          </cell>
          <cell r="B215" t="str">
            <v>Float valve, 2", (Italy)</v>
          </cell>
          <cell r="C215" t="str">
            <v>pc</v>
          </cell>
          <cell r="D215">
            <v>448122.22000000009</v>
          </cell>
          <cell r="E215">
            <v>235.85380000000004</v>
          </cell>
          <cell r="F215">
            <v>67.386800000000008</v>
          </cell>
          <cell r="G215">
            <v>168.46700000000001</v>
          </cell>
        </row>
        <row r="216">
          <cell r="A216">
            <v>4.41</v>
          </cell>
          <cell r="B216" t="str">
            <v>Float valve, 1 1/2", (Italy)</v>
          </cell>
          <cell r="C216" t="str">
            <v>pc</v>
          </cell>
          <cell r="D216">
            <v>407866.57800000004</v>
          </cell>
          <cell r="E216">
            <v>214.66662000000002</v>
          </cell>
          <cell r="F216">
            <v>61.333320000000008</v>
          </cell>
          <cell r="G216">
            <v>153.33330000000001</v>
          </cell>
        </row>
        <row r="217">
          <cell r="A217">
            <v>4.42</v>
          </cell>
          <cell r="B217" t="str">
            <v>Float valve, 1 1/4", (Italy)</v>
          </cell>
          <cell r="C217" t="str">
            <v>pc</v>
          </cell>
          <cell r="D217">
            <v>319200</v>
          </cell>
          <cell r="E217">
            <v>168</v>
          </cell>
          <cell r="F217">
            <v>48</v>
          </cell>
          <cell r="G217">
            <v>120</v>
          </cell>
        </row>
        <row r="218">
          <cell r="A218">
            <v>4.43</v>
          </cell>
          <cell r="B218" t="str">
            <v>Float valve, 1", (Italy)</v>
          </cell>
          <cell r="C218" t="str">
            <v>pc</v>
          </cell>
          <cell r="D218">
            <v>53200</v>
          </cell>
          <cell r="E218">
            <v>28</v>
          </cell>
          <cell r="F218">
            <v>8</v>
          </cell>
          <cell r="G218">
            <v>20</v>
          </cell>
        </row>
        <row r="219">
          <cell r="A219">
            <v>4.4400000000000004</v>
          </cell>
          <cell r="B219" t="str">
            <v>Float valve, 3/4", (Italy)</v>
          </cell>
          <cell r="C219" t="str">
            <v>pc</v>
          </cell>
          <cell r="D219">
            <v>37593.78</v>
          </cell>
          <cell r="E219">
            <v>19.786200000000001</v>
          </cell>
          <cell r="F219">
            <v>5.6532</v>
          </cell>
          <cell r="G219">
            <v>14.132999999999999</v>
          </cell>
        </row>
        <row r="220">
          <cell r="A220">
            <v>4.45</v>
          </cell>
          <cell r="B220" t="str">
            <v>Float valve, 1/2", (Italy)</v>
          </cell>
          <cell r="C220" t="str">
            <v>pc</v>
          </cell>
          <cell r="D220">
            <v>24825.78</v>
          </cell>
          <cell r="E220">
            <v>13.0662</v>
          </cell>
          <cell r="F220">
            <v>3.7332000000000001</v>
          </cell>
          <cell r="G220">
            <v>9.3330000000000002</v>
          </cell>
        </row>
        <row r="221">
          <cell r="A221">
            <v>8</v>
          </cell>
          <cell r="B221" t="str">
            <v>Standard GI valvebox, 2" (see dwg SD-001)</v>
          </cell>
          <cell r="C221" t="str">
            <v>pc</v>
          </cell>
          <cell r="D221">
            <v>39900</v>
          </cell>
          <cell r="E221">
            <v>21</v>
          </cell>
          <cell r="F221">
            <v>6</v>
          </cell>
          <cell r="G221">
            <v>15</v>
          </cell>
        </row>
        <row r="222">
          <cell r="A222">
            <v>8.01</v>
          </cell>
          <cell r="B222" t="str">
            <v>Standard GI valvebox, 3" (see dwg SD-001)</v>
          </cell>
          <cell r="C222" t="str">
            <v>pc</v>
          </cell>
          <cell r="D222">
            <v>53200</v>
          </cell>
          <cell r="E222">
            <v>28</v>
          </cell>
          <cell r="F222">
            <v>8</v>
          </cell>
          <cell r="G222">
            <v>20</v>
          </cell>
        </row>
        <row r="223">
          <cell r="A223">
            <v>8.02</v>
          </cell>
          <cell r="B223" t="str">
            <v>Standard GI valvebox, 4" (see dwg SD-001)</v>
          </cell>
          <cell r="C223" t="str">
            <v>pc</v>
          </cell>
          <cell r="D223">
            <v>79800</v>
          </cell>
          <cell r="E223">
            <v>42</v>
          </cell>
          <cell r="F223">
            <v>12</v>
          </cell>
          <cell r="G223">
            <v>30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
      <sheetName val="Transform New 4-23-12"/>
      <sheetName val="Government Standards"/>
      <sheetName val="Raw Data"/>
      <sheetName val="Transform Sheet"/>
    </sheetNames>
    <sheetDataSet>
      <sheetData sheetId="0">
        <row r="2">
          <cell r="A2" t="str">
            <v>7201612</v>
          </cell>
        </row>
      </sheetData>
      <sheetData sheetId="1"/>
      <sheetData sheetId="2">
        <row r="3">
          <cell r="A3" t="str">
            <v>Honduras</v>
          </cell>
          <cell r="B3">
            <v>60</v>
          </cell>
        </row>
      </sheetData>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s>
    <sheetDataSet>
      <sheetData sheetId="0" refreshError="1">
        <row r="39">
          <cell r="E39">
            <v>0.30843750000000003</v>
          </cell>
          <cell r="F39">
            <v>0.31725000000000003</v>
          </cell>
          <cell r="G39">
            <v>0.36425000000000002</v>
          </cell>
          <cell r="H39">
            <v>0.38775000000000004</v>
          </cell>
          <cell r="I39">
            <v>0.38775000000000004</v>
          </cell>
          <cell r="J39">
            <v>0.38775000000000004</v>
          </cell>
          <cell r="K39">
            <v>0.38775000000000004</v>
          </cell>
          <cell r="L39">
            <v>0.38775000000000004</v>
          </cell>
          <cell r="M39">
            <v>0.38775000000000004</v>
          </cell>
          <cell r="N39">
            <v>0.38775000000000004</v>
          </cell>
          <cell r="O39">
            <v>0.38775000000000004</v>
          </cell>
          <cell r="P39">
            <v>0.38775000000000004</v>
          </cell>
          <cell r="Q39">
            <v>0.38775000000000004</v>
          </cell>
          <cell r="R39">
            <v>0.38775000000000004</v>
          </cell>
          <cell r="S39">
            <v>0.38775000000000004</v>
          </cell>
        </row>
        <row r="52">
          <cell r="E52">
            <v>421.0526315789474</v>
          </cell>
          <cell r="F52">
            <v>396.86684073107051</v>
          </cell>
          <cell r="G52">
            <v>350.51546391752578</v>
          </cell>
          <cell r="H52">
            <v>336.73469387755102</v>
          </cell>
          <cell r="I52">
            <v>336.73469387755102</v>
          </cell>
          <cell r="J52">
            <v>336.73469387755102</v>
          </cell>
          <cell r="K52">
            <v>336.73469387755102</v>
          </cell>
          <cell r="L52">
            <v>336.73469387755102</v>
          </cell>
          <cell r="M52">
            <v>336.73469387755102</v>
          </cell>
          <cell r="N52">
            <v>336.73469387755102</v>
          </cell>
          <cell r="O52">
            <v>336.73469387755102</v>
          </cell>
          <cell r="P52">
            <v>336.73469387755102</v>
          </cell>
          <cell r="Q52">
            <v>336.73469387755102</v>
          </cell>
          <cell r="R52">
            <v>336.73469387755102</v>
          </cell>
          <cell r="S52">
            <v>336.73469387755102</v>
          </cell>
        </row>
        <row r="60">
          <cell r="E60">
            <v>6</v>
          </cell>
          <cell r="F60">
            <v>6</v>
          </cell>
          <cell r="G60">
            <v>6</v>
          </cell>
          <cell r="H60">
            <v>6</v>
          </cell>
          <cell r="I60">
            <v>6</v>
          </cell>
          <cell r="J60">
            <v>6</v>
          </cell>
          <cell r="K60">
            <v>6</v>
          </cell>
          <cell r="L60">
            <v>6</v>
          </cell>
          <cell r="M60">
            <v>6</v>
          </cell>
          <cell r="N60">
            <v>6</v>
          </cell>
          <cell r="O60">
            <v>6</v>
          </cell>
          <cell r="P60">
            <v>6</v>
          </cell>
          <cell r="Q60">
            <v>6</v>
          </cell>
          <cell r="R60">
            <v>6</v>
          </cell>
          <cell r="S60">
            <v>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ft Ware Activities  (2)"/>
      <sheetName val="Grand Summary"/>
      <sheetName val="General Item"/>
      <sheetName val="General Item (2)"/>
      <sheetName val="Summary"/>
      <sheetName val="Spring intake"/>
      <sheetName val="Single Tap Stand IN"/>
      <sheetName val="RES 40M3"/>
      <sheetName val="BPT1"/>
      <sheetName val="BPT 2"/>
      <sheetName val="BPT 3"/>
      <sheetName val="BPT 4"/>
      <sheetName val="PIPELINE N"/>
      <sheetName val="Soft Ware Activities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ist"/>
      <sheetName val="Sheet2"/>
      <sheetName val="fitting rates"/>
    </sheetNames>
    <sheetDataSet>
      <sheetData sheetId="0" refreshError="1"/>
      <sheetData sheetId="1"/>
      <sheetData sheetId="2">
        <row r="1">
          <cell r="A1">
            <v>100</v>
          </cell>
          <cell r="B1">
            <v>118</v>
          </cell>
        </row>
        <row r="2">
          <cell r="A2">
            <v>101</v>
          </cell>
          <cell r="B2">
            <v>3218</v>
          </cell>
        </row>
        <row r="3">
          <cell r="A3">
            <v>102</v>
          </cell>
          <cell r="B3">
            <v>1475</v>
          </cell>
        </row>
        <row r="4">
          <cell r="A4">
            <v>103</v>
          </cell>
          <cell r="B4">
            <v>4720</v>
          </cell>
        </row>
        <row r="5">
          <cell r="A5">
            <v>111</v>
          </cell>
          <cell r="B5">
            <v>295</v>
          </cell>
        </row>
        <row r="6">
          <cell r="A6">
            <v>112</v>
          </cell>
          <cell r="B6">
            <v>1180</v>
          </cell>
        </row>
        <row r="7">
          <cell r="A7">
            <v>113</v>
          </cell>
          <cell r="B7">
            <v>4720</v>
          </cell>
        </row>
        <row r="8">
          <cell r="A8">
            <v>120</v>
          </cell>
          <cell r="B8">
            <v>1003</v>
          </cell>
        </row>
        <row r="9">
          <cell r="A9">
            <v>121</v>
          </cell>
          <cell r="B9">
            <v>192</v>
          </cell>
        </row>
        <row r="10">
          <cell r="A10">
            <v>130</v>
          </cell>
          <cell r="B10">
            <v>30999</v>
          </cell>
        </row>
        <row r="11">
          <cell r="A11">
            <v>131</v>
          </cell>
          <cell r="B11">
            <v>2273</v>
          </cell>
        </row>
        <row r="12">
          <cell r="A12">
            <v>150</v>
          </cell>
          <cell r="B12">
            <v>158356</v>
          </cell>
        </row>
        <row r="13">
          <cell r="A13">
            <v>200</v>
          </cell>
          <cell r="B13">
            <v>269021</v>
          </cell>
        </row>
        <row r="14">
          <cell r="A14">
            <v>201</v>
          </cell>
          <cell r="B14">
            <v>218980</v>
          </cell>
        </row>
        <row r="15">
          <cell r="A15">
            <v>202</v>
          </cell>
          <cell r="B15">
            <v>198614</v>
          </cell>
        </row>
        <row r="16">
          <cell r="A16">
            <v>203</v>
          </cell>
          <cell r="B16">
            <v>185671</v>
          </cell>
        </row>
        <row r="17">
          <cell r="A17">
            <v>204</v>
          </cell>
          <cell r="B17">
            <v>123832</v>
          </cell>
        </row>
        <row r="18">
          <cell r="A18">
            <v>210</v>
          </cell>
          <cell r="B18">
            <v>278461</v>
          </cell>
        </row>
        <row r="19">
          <cell r="A19">
            <v>211</v>
          </cell>
          <cell r="B19">
            <v>228420</v>
          </cell>
        </row>
        <row r="20">
          <cell r="A20">
            <v>212</v>
          </cell>
          <cell r="B20">
            <v>208054</v>
          </cell>
        </row>
        <row r="21">
          <cell r="A21">
            <v>213</v>
          </cell>
          <cell r="B21">
            <v>195111</v>
          </cell>
        </row>
        <row r="22">
          <cell r="A22">
            <v>300</v>
          </cell>
          <cell r="B22">
            <v>174211</v>
          </cell>
        </row>
        <row r="23">
          <cell r="A23">
            <v>301</v>
          </cell>
          <cell r="B23">
            <v>112226</v>
          </cell>
        </row>
        <row r="24">
          <cell r="A24">
            <v>401</v>
          </cell>
          <cell r="B24">
            <v>13985</v>
          </cell>
        </row>
        <row r="25">
          <cell r="A25">
            <v>402</v>
          </cell>
          <cell r="B25">
            <v>1986</v>
          </cell>
        </row>
        <row r="26">
          <cell r="A26">
            <v>403</v>
          </cell>
          <cell r="B26">
            <v>7833</v>
          </cell>
        </row>
        <row r="27">
          <cell r="A27">
            <v>404</v>
          </cell>
          <cell r="B27">
            <v>13985</v>
          </cell>
        </row>
        <row r="28">
          <cell r="A28">
            <v>500</v>
          </cell>
          <cell r="B28">
            <v>3141</v>
          </cell>
        </row>
        <row r="29">
          <cell r="A29">
            <v>501</v>
          </cell>
          <cell r="B29">
            <v>4712</v>
          </cell>
        </row>
        <row r="30">
          <cell r="A30">
            <v>800</v>
          </cell>
          <cell r="B30">
            <v>10315</v>
          </cell>
        </row>
        <row r="31">
          <cell r="A31">
            <v>801</v>
          </cell>
          <cell r="B31">
            <v>44401</v>
          </cell>
        </row>
        <row r="32">
          <cell r="A32">
            <v>900</v>
          </cell>
          <cell r="B32">
            <v>71471</v>
          </cell>
        </row>
        <row r="33">
          <cell r="A33">
            <v>901</v>
          </cell>
          <cell r="B33">
            <v>3353</v>
          </cell>
        </row>
        <row r="34">
          <cell r="A34">
            <v>902</v>
          </cell>
          <cell r="B34">
            <v>20757</v>
          </cell>
        </row>
        <row r="35">
          <cell r="A35">
            <v>903</v>
          </cell>
          <cell r="B35">
            <v>134399</v>
          </cell>
        </row>
      </sheetData>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ndSum"/>
      <sheetName val="GENERAL ITEMS(1.1)"/>
      <sheetName val="DAYWORKS(1.2)"/>
      <sheetName val="M.R.CHARGES(1.3)"/>
      <sheetName val="INTAKE SITE(2.1)"/>
      <sheetName val="INTAKE(2.2)"/>
      <sheetName val="RAW H2O MAIN(3.1)"/>
      <sheetName val="H2O TREATMENT PLANT SITE(4.1)"/>
      <sheetName val="H2O INLET CHAMBER(4.2)"/>
      <sheetName val="CLARIFIERS(4.3)"/>
      <sheetName val="H2O FLOW DIVISION CHAMBER(4.4)"/>
      <sheetName val="SLOW SAND FILTERS(4.5)"/>
      <sheetName val="H2O OUTLET CHAMBER(4.6)"/>
      <sheetName val="TREATED H2O TRANS(5.1)"/>
      <sheetName val="RESERVOIR&amp;BPTSite(6.1)"/>
      <sheetName val="RESERVOIRS(6.2)"/>
      <sheetName val="BPT(6.3)"/>
      <sheetName val="DISTR(7.1)"/>
      <sheetName val="DISTR(7.2)"/>
      <sheetName val="DISTR(7.3)"/>
      <sheetName val="DISTR(7.4)"/>
      <sheetName val="DISTR(7.5)"/>
      <sheetName val="DISTR(7.6)"/>
      <sheetName val="DISTR(7.7)"/>
      <sheetName val="DISTR(7.8)"/>
      <sheetName val="DISTR(7.9)"/>
      <sheetName val="INTENSIFICATION(7.10)"/>
      <sheetName val="SERVICE CONNECTIONS(7.11)"/>
      <sheetName val="TOOLS&amp;EQUIPMENT"/>
      <sheetName val="RAT"/>
      <sheetName val="H2O TREATMENT PLANT SITE_4_1_"/>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Set>
  </externalBook>
</externalLink>
</file>

<file path=xl/theme/theme1.xml><?xml version="1.0" encoding="utf-8"?>
<a:theme xmlns:a="http://schemas.openxmlformats.org/drawingml/2006/main" name="Water For People Theme">
  <a:themeElements>
    <a:clrScheme name="Water For People Colors">
      <a:dk1>
        <a:srgbClr val="4D4D4D"/>
      </a:dk1>
      <a:lt1>
        <a:sysClr val="window" lastClr="FFFFFF"/>
      </a:lt1>
      <a:dk2>
        <a:srgbClr val="4A3C31"/>
      </a:dk2>
      <a:lt2>
        <a:srgbClr val="E0DED8"/>
      </a:lt2>
      <a:accent1>
        <a:srgbClr val="A8B400"/>
      </a:accent1>
      <a:accent2>
        <a:srgbClr val="DD4814"/>
      </a:accent2>
      <a:accent3>
        <a:srgbClr val="72B5CC"/>
      </a:accent3>
      <a:accent4>
        <a:srgbClr val="878800"/>
      </a:accent4>
      <a:accent5>
        <a:srgbClr val="3095B4"/>
      </a:accent5>
      <a:accent6>
        <a:srgbClr val="CE8E00"/>
      </a:accent6>
      <a:hlink>
        <a:srgbClr val="3095B4"/>
      </a:hlink>
      <a:folHlink>
        <a:srgbClr val="878800"/>
      </a:folHlink>
    </a:clrScheme>
    <a:fontScheme name="Water For People 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Water For People Theme" id="{EE1187FA-CDD0-405B-829B-9E1986465105}" vid="{91DA7847-0BDE-4129-AF9C-068B3D64371D}"/>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zoomScale="80" zoomScaleNormal="80" zoomScalePageLayoutView="125" workbookViewId="0">
      <selection activeCell="Q16" sqref="Q16"/>
    </sheetView>
  </sheetViews>
  <sheetFormatPr defaultColWidth="8.75" defaultRowHeight="14" x14ac:dyDescent="0.3"/>
  <cols>
    <col min="1" max="16384" width="8.75" style="9"/>
  </cols>
  <sheetData/>
  <pageMargins left="0.7" right="0.7" top="0.75" bottom="0.75" header="0.3" footer="0.3"/>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14"/>
  <sheetViews>
    <sheetView showGridLines="0" topLeftCell="D43" zoomScale="80" zoomScaleNormal="80" zoomScaleSheetLayoutView="70" zoomScalePageLayoutView="75" workbookViewId="0">
      <selection activeCell="M19" sqref="H1:M19"/>
    </sheetView>
  </sheetViews>
  <sheetFormatPr defaultColWidth="6.75" defaultRowHeight="14" x14ac:dyDescent="0.3"/>
  <cols>
    <col min="1" max="1" width="69.4140625" style="4" customWidth="1"/>
    <col min="2" max="2" width="44.4140625" style="68" customWidth="1"/>
    <col min="3" max="3" width="6.9140625" style="4" customWidth="1"/>
    <col min="4" max="4" width="46.75" style="4" customWidth="1"/>
    <col min="5" max="5" width="25.4140625" style="4" customWidth="1"/>
    <col min="6" max="6" width="37.08203125" style="4" customWidth="1"/>
    <col min="7" max="13" width="10.9140625" style="4" customWidth="1"/>
    <col min="14" max="14" width="79.25" style="4" customWidth="1"/>
    <col min="15" max="27" width="10.9140625" style="4" customWidth="1"/>
    <col min="28" max="16384" width="6.75" style="4"/>
  </cols>
  <sheetData>
    <row r="1" spans="1:24" s="1" customFormat="1" x14ac:dyDescent="0.3">
      <c r="B1" s="61"/>
      <c r="C1" s="62"/>
      <c r="H1" s="61"/>
      <c r="I1" s="62"/>
      <c r="J1" s="62"/>
      <c r="K1" s="62"/>
      <c r="L1" s="62"/>
      <c r="M1" s="62"/>
      <c r="N1" s="62"/>
      <c r="O1" s="62"/>
      <c r="P1" s="62"/>
      <c r="Q1" s="62"/>
      <c r="R1" s="5"/>
      <c r="S1" s="5"/>
      <c r="T1" s="5"/>
      <c r="U1" s="5"/>
      <c r="V1" s="62"/>
      <c r="W1" s="63"/>
      <c r="X1" s="64"/>
    </row>
    <row r="2" spans="1:24" s="1" customFormat="1" ht="21.5" thickBot="1" x14ac:dyDescent="0.35">
      <c r="A2" s="114" t="s">
        <v>151</v>
      </c>
      <c r="B2" s="65"/>
      <c r="C2" s="62"/>
      <c r="H2" s="61"/>
      <c r="I2" s="62"/>
      <c r="J2" s="62"/>
      <c r="K2" s="62"/>
      <c r="L2" s="62"/>
      <c r="M2" s="62"/>
      <c r="N2" s="62"/>
      <c r="O2" s="62"/>
      <c r="P2" s="62"/>
      <c r="Q2" s="62"/>
      <c r="R2" s="5"/>
      <c r="S2" s="5"/>
      <c r="T2" s="5"/>
      <c r="U2" s="5"/>
      <c r="V2" s="62"/>
      <c r="W2" s="63"/>
      <c r="X2" s="64"/>
    </row>
    <row r="3" spans="1:24" ht="14.5" thickBot="1" x14ac:dyDescent="0.35">
      <c r="A3" s="287" t="s">
        <v>1</v>
      </c>
      <c r="B3" s="285"/>
      <c r="D3" s="4" t="s">
        <v>2</v>
      </c>
      <c r="W3" s="63"/>
      <c r="X3" s="64"/>
    </row>
    <row r="4" spans="1:24" x14ac:dyDescent="0.3">
      <c r="A4" s="304" t="s">
        <v>3</v>
      </c>
      <c r="B4" s="305"/>
      <c r="W4" s="63"/>
      <c r="X4" s="64"/>
    </row>
    <row r="5" spans="1:24" ht="14.5" thickBot="1" x14ac:dyDescent="0.35">
      <c r="A5" s="302" t="s">
        <v>4</v>
      </c>
      <c r="B5" s="286"/>
      <c r="C5" s="67"/>
      <c r="W5" s="63"/>
      <c r="X5" s="64"/>
    </row>
    <row r="6" spans="1:24" ht="14.5" thickBot="1" x14ac:dyDescent="0.35">
      <c r="W6" s="63"/>
      <c r="X6" s="64"/>
    </row>
    <row r="7" spans="1:24" ht="14.5" thickBot="1" x14ac:dyDescent="0.35">
      <c r="A7" s="287" t="s">
        <v>5</v>
      </c>
      <c r="B7" s="285"/>
      <c r="C7" s="69"/>
      <c r="D7" s="277" t="s">
        <v>6</v>
      </c>
      <c r="E7" s="278"/>
      <c r="F7" s="326"/>
      <c r="W7" s="63"/>
      <c r="X7" s="64"/>
    </row>
    <row r="8" spans="1:24" ht="14.5" thickBot="1" x14ac:dyDescent="0.35">
      <c r="A8" s="288" t="s">
        <v>7</v>
      </c>
      <c r="B8" s="289"/>
      <c r="C8" s="69"/>
      <c r="D8" s="19" t="s">
        <v>8</v>
      </c>
      <c r="E8" s="70"/>
      <c r="F8" s="66"/>
      <c r="H8" s="281" t="s">
        <v>63</v>
      </c>
      <c r="I8" s="282"/>
      <c r="J8" s="282"/>
      <c r="K8" s="282"/>
      <c r="L8" s="282"/>
      <c r="M8" s="283"/>
      <c r="N8" s="72"/>
      <c r="O8" s="73"/>
      <c r="W8" s="63"/>
      <c r="X8" s="64"/>
    </row>
    <row r="9" spans="1:24" x14ac:dyDescent="0.3">
      <c r="A9" s="290" t="s">
        <v>9</v>
      </c>
      <c r="B9" s="291"/>
      <c r="C9" s="69"/>
      <c r="D9" s="74" t="s">
        <v>10</v>
      </c>
      <c r="E9" s="115" t="s">
        <v>11</v>
      </c>
      <c r="F9" s="116" t="s">
        <v>12</v>
      </c>
      <c r="H9" s="119" t="s">
        <v>68</v>
      </c>
      <c r="I9" s="120"/>
      <c r="J9" s="121"/>
      <c r="K9" s="121"/>
      <c r="L9" s="121"/>
      <c r="M9" s="122"/>
      <c r="N9" s="72"/>
      <c r="O9" s="73"/>
      <c r="W9" s="63"/>
      <c r="X9" s="64"/>
    </row>
    <row r="10" spans="1:24" x14ac:dyDescent="0.3">
      <c r="A10" s="290" t="s">
        <v>13</v>
      </c>
      <c r="B10" s="291"/>
      <c r="C10" s="75"/>
      <c r="D10" s="76" t="s">
        <v>14</v>
      </c>
      <c r="E10" s="77"/>
      <c r="F10" s="78"/>
      <c r="H10" s="98"/>
      <c r="I10" s="117"/>
      <c r="J10" s="4" t="s">
        <v>70</v>
      </c>
      <c r="M10" s="99"/>
      <c r="N10" s="72"/>
      <c r="O10" s="73"/>
      <c r="W10" s="63"/>
      <c r="X10" s="64"/>
    </row>
    <row r="11" spans="1:24" x14ac:dyDescent="0.3">
      <c r="A11" s="290" t="s">
        <v>15</v>
      </c>
      <c r="B11" s="291"/>
      <c r="C11" s="79"/>
      <c r="D11" s="76" t="s">
        <v>16</v>
      </c>
      <c r="E11" s="77"/>
      <c r="F11" s="78"/>
      <c r="H11" s="98"/>
      <c r="I11" s="94"/>
      <c r="M11" s="99"/>
      <c r="N11" s="72"/>
      <c r="O11" s="73"/>
      <c r="W11" s="63"/>
      <c r="X11" s="64"/>
    </row>
    <row r="12" spans="1:24" x14ac:dyDescent="0.3">
      <c r="A12" s="290" t="s">
        <v>17</v>
      </c>
      <c r="B12" s="292"/>
      <c r="C12" s="80"/>
      <c r="D12" s="76" t="s">
        <v>18</v>
      </c>
      <c r="E12" s="77"/>
      <c r="F12" s="78"/>
      <c r="H12" s="98"/>
      <c r="I12" s="118"/>
      <c r="J12" s="4" t="s">
        <v>74</v>
      </c>
      <c r="M12" s="123"/>
      <c r="N12" s="72" t="s">
        <v>19</v>
      </c>
      <c r="O12" s="73"/>
      <c r="W12" s="63"/>
      <c r="X12" s="64"/>
    </row>
    <row r="13" spans="1:24" x14ac:dyDescent="0.3">
      <c r="A13" s="293" t="s">
        <v>20</v>
      </c>
      <c r="B13" s="292"/>
      <c r="C13" s="69"/>
      <c r="D13" s="76" t="s">
        <v>21</v>
      </c>
      <c r="E13" s="77"/>
      <c r="F13" s="78"/>
      <c r="H13" s="98"/>
      <c r="M13" s="123"/>
      <c r="N13" s="72"/>
      <c r="O13" s="73"/>
      <c r="W13" s="63"/>
      <c r="X13" s="64"/>
    </row>
    <row r="14" spans="1:24" x14ac:dyDescent="0.3">
      <c r="A14" s="293" t="s">
        <v>22</v>
      </c>
      <c r="B14" s="294"/>
      <c r="C14" s="72"/>
      <c r="D14" s="76" t="s">
        <v>23</v>
      </c>
      <c r="E14" s="77"/>
      <c r="F14" s="78"/>
      <c r="H14" s="98"/>
      <c r="M14" s="123"/>
      <c r="N14" s="72"/>
      <c r="O14" s="81"/>
      <c r="W14" s="63"/>
      <c r="X14" s="64"/>
    </row>
    <row r="15" spans="1:24" x14ac:dyDescent="0.3">
      <c r="A15" s="293" t="s">
        <v>24</v>
      </c>
      <c r="B15" s="295"/>
      <c r="C15" s="82"/>
      <c r="D15" s="76" t="s">
        <v>25</v>
      </c>
      <c r="E15" s="77"/>
      <c r="F15" s="78"/>
      <c r="H15" s="98"/>
      <c r="M15" s="123"/>
      <c r="N15" s="72"/>
      <c r="O15" s="81"/>
      <c r="W15" s="63"/>
      <c r="X15" s="64"/>
    </row>
    <row r="16" spans="1:24" x14ac:dyDescent="0.3">
      <c r="A16" s="290" t="s">
        <v>26</v>
      </c>
      <c r="B16" s="291"/>
      <c r="C16" s="67"/>
      <c r="D16" s="76" t="s">
        <v>27</v>
      </c>
      <c r="E16" s="77"/>
      <c r="F16" s="78"/>
      <c r="H16" s="124" t="s">
        <v>78</v>
      </c>
      <c r="M16" s="123"/>
      <c r="N16" s="72"/>
      <c r="O16" s="81"/>
      <c r="W16" s="63"/>
      <c r="X16" s="64"/>
    </row>
    <row r="17" spans="1:24" x14ac:dyDescent="0.3">
      <c r="A17" s="296" t="s">
        <v>28</v>
      </c>
      <c r="B17" s="297"/>
      <c r="C17" s="82"/>
      <c r="D17" s="76" t="s">
        <v>29</v>
      </c>
      <c r="E17" s="77"/>
      <c r="F17" s="78"/>
      <c r="H17" s="98"/>
      <c r="I17" s="102"/>
      <c r="J17" s="4" t="s">
        <v>80</v>
      </c>
      <c r="M17" s="123"/>
      <c r="N17" s="72"/>
      <c r="O17" s="83" t="s">
        <v>30</v>
      </c>
      <c r="W17" s="63"/>
      <c r="X17" s="64"/>
    </row>
    <row r="18" spans="1:24" x14ac:dyDescent="0.3">
      <c r="A18" s="74" t="s">
        <v>31</v>
      </c>
      <c r="B18" s="298"/>
      <c r="C18" s="82"/>
      <c r="D18" s="76" t="s">
        <v>32</v>
      </c>
      <c r="E18" s="77"/>
      <c r="F18" s="78"/>
      <c r="H18" s="98"/>
      <c r="M18" s="123"/>
      <c r="N18" s="72"/>
      <c r="O18" s="85" t="s">
        <v>33</v>
      </c>
      <c r="W18" s="63"/>
      <c r="X18" s="64"/>
    </row>
    <row r="19" spans="1:24" ht="15" thickBot="1" x14ac:dyDescent="0.4">
      <c r="A19" s="293" t="s">
        <v>34</v>
      </c>
      <c r="B19" s="291"/>
      <c r="C19" s="82"/>
      <c r="D19" s="76" t="s">
        <v>35</v>
      </c>
      <c r="E19" s="77"/>
      <c r="F19" s="78"/>
      <c r="H19" s="103"/>
      <c r="I19" s="104"/>
      <c r="J19" s="126" t="s">
        <v>152</v>
      </c>
      <c r="K19" s="104"/>
      <c r="L19" s="104"/>
      <c r="M19" s="125"/>
      <c r="N19" s="72"/>
      <c r="O19" s="85" t="s">
        <v>36</v>
      </c>
      <c r="W19" s="63"/>
      <c r="X19" s="64"/>
    </row>
    <row r="20" spans="1:24" x14ac:dyDescent="0.3">
      <c r="A20" s="293" t="s">
        <v>37</v>
      </c>
      <c r="B20" s="299">
        <f>B12*B14</f>
        <v>0</v>
      </c>
      <c r="C20" s="86"/>
      <c r="D20" s="84"/>
      <c r="E20" s="87"/>
      <c r="F20" s="88"/>
      <c r="N20" s="72"/>
      <c r="O20" s="89"/>
      <c r="W20" s="63"/>
      <c r="X20" s="64"/>
    </row>
    <row r="21" spans="1:24" x14ac:dyDescent="0.3">
      <c r="A21" s="293" t="s">
        <v>38</v>
      </c>
      <c r="B21" s="300">
        <f>B13*B14</f>
        <v>0</v>
      </c>
      <c r="C21" s="90"/>
      <c r="D21" s="74" t="s">
        <v>39</v>
      </c>
      <c r="E21" s="115" t="s">
        <v>11</v>
      </c>
      <c r="F21" s="116" t="s">
        <v>12</v>
      </c>
      <c r="N21" s="72"/>
      <c r="O21" s="81"/>
      <c r="W21" s="63"/>
      <c r="X21" s="64"/>
    </row>
    <row r="22" spans="1:24" x14ac:dyDescent="0.3">
      <c r="A22" s="293" t="s">
        <v>40</v>
      </c>
      <c r="B22" s="301"/>
      <c r="C22" s="71"/>
      <c r="D22" s="76" t="s">
        <v>41</v>
      </c>
      <c r="E22" s="77"/>
      <c r="F22" s="78"/>
      <c r="N22" s="72"/>
      <c r="O22" s="73"/>
      <c r="W22" s="63"/>
      <c r="X22" s="64"/>
    </row>
    <row r="23" spans="1:24" ht="14.5" thickBot="1" x14ac:dyDescent="0.35">
      <c r="A23" s="302" t="s">
        <v>42</v>
      </c>
      <c r="B23" s="303"/>
      <c r="D23" s="76" t="s">
        <v>43</v>
      </c>
      <c r="E23" s="77"/>
      <c r="F23" s="78"/>
      <c r="N23" s="72"/>
      <c r="O23" s="73"/>
      <c r="W23" s="63"/>
      <c r="X23" s="64"/>
    </row>
    <row r="24" spans="1:24" x14ac:dyDescent="0.3">
      <c r="D24" s="76" t="s">
        <v>14</v>
      </c>
      <c r="E24" s="77"/>
      <c r="F24" s="78"/>
      <c r="G24" s="91"/>
      <c r="N24" s="72"/>
      <c r="O24" s="73"/>
      <c r="W24" s="63"/>
      <c r="X24" s="64"/>
    </row>
    <row r="25" spans="1:24" ht="14.5" thickBot="1" x14ac:dyDescent="0.35">
      <c r="A25" s="92"/>
      <c r="B25" s="93"/>
      <c r="D25" s="76" t="s">
        <v>44</v>
      </c>
      <c r="E25" s="77"/>
      <c r="F25" s="78"/>
      <c r="G25" s="91"/>
      <c r="I25" s="71"/>
      <c r="J25" s="94"/>
      <c r="M25" s="71"/>
      <c r="N25" s="72"/>
      <c r="O25" s="73"/>
      <c r="W25" s="63"/>
      <c r="X25" s="64"/>
    </row>
    <row r="26" spans="1:24" ht="14.5" thickBot="1" x14ac:dyDescent="0.35">
      <c r="A26" s="277" t="str">
        <f>"Box 3: Income Information in  "&amp;B4</f>
        <v xml:space="preserve">Box 3: Income Information in  </v>
      </c>
      <c r="B26" s="326"/>
      <c r="D26" s="76" t="s">
        <v>45</v>
      </c>
      <c r="E26" s="77"/>
      <c r="F26" s="78"/>
      <c r="G26" s="91"/>
      <c r="I26" s="71"/>
      <c r="J26" s="94"/>
      <c r="M26" s="71"/>
      <c r="N26" s="72"/>
      <c r="O26" s="73"/>
      <c r="W26" s="63"/>
      <c r="X26" s="64"/>
    </row>
    <row r="27" spans="1:24" x14ac:dyDescent="0.3">
      <c r="A27" s="306" t="s">
        <v>46</v>
      </c>
      <c r="B27" s="307"/>
      <c r="D27" s="76" t="s">
        <v>47</v>
      </c>
      <c r="E27" s="77"/>
      <c r="F27" s="78"/>
      <c r="G27" s="91"/>
      <c r="I27" s="71"/>
      <c r="J27" s="94"/>
      <c r="M27" s="71"/>
      <c r="N27" s="72"/>
      <c r="O27" s="73"/>
      <c r="W27" s="63"/>
      <c r="X27" s="64"/>
    </row>
    <row r="28" spans="1:24" x14ac:dyDescent="0.3">
      <c r="A28" s="296" t="s">
        <v>48</v>
      </c>
      <c r="B28" s="308"/>
      <c r="D28" s="76" t="s">
        <v>49</v>
      </c>
      <c r="E28" s="77"/>
      <c r="F28" s="78"/>
      <c r="G28" s="91"/>
      <c r="I28" s="71"/>
      <c r="J28" s="94"/>
      <c r="M28" s="71"/>
      <c r="N28" s="72"/>
      <c r="O28" s="73"/>
      <c r="W28" s="63"/>
      <c r="X28" s="64"/>
    </row>
    <row r="29" spans="1:24" x14ac:dyDescent="0.3">
      <c r="A29" s="296" t="s">
        <v>50</v>
      </c>
      <c r="B29" s="309"/>
      <c r="D29" s="76" t="s">
        <v>51</v>
      </c>
      <c r="E29" s="77"/>
      <c r="F29" s="78"/>
      <c r="G29" s="91"/>
      <c r="I29" s="71"/>
      <c r="J29" s="94"/>
      <c r="M29" s="71"/>
      <c r="N29" s="72"/>
      <c r="O29" s="73"/>
      <c r="W29" s="63"/>
      <c r="X29" s="64"/>
    </row>
    <row r="30" spans="1:24" x14ac:dyDescent="0.3">
      <c r="A30" s="296" t="s">
        <v>52</v>
      </c>
      <c r="B30" s="309"/>
      <c r="D30" s="76" t="s">
        <v>53</v>
      </c>
      <c r="E30" s="77"/>
      <c r="F30" s="78"/>
      <c r="G30" s="91"/>
      <c r="I30" s="71"/>
      <c r="J30" s="94"/>
      <c r="M30" s="71"/>
      <c r="N30" s="72"/>
      <c r="O30" s="73"/>
      <c r="W30" s="63"/>
      <c r="X30" s="64"/>
    </row>
    <row r="31" spans="1:24" x14ac:dyDescent="0.3">
      <c r="A31" s="296" t="s">
        <v>54</v>
      </c>
      <c r="B31" s="310"/>
      <c r="D31" s="76" t="s">
        <v>55</v>
      </c>
      <c r="E31" s="77"/>
      <c r="F31" s="78"/>
      <c r="G31" s="91"/>
      <c r="I31" s="71"/>
      <c r="J31" s="94"/>
      <c r="M31" s="71"/>
      <c r="N31" s="72"/>
      <c r="O31" s="73"/>
      <c r="W31" s="63"/>
      <c r="X31" s="64"/>
    </row>
    <row r="32" spans="1:24" x14ac:dyDescent="0.3">
      <c r="A32" s="296" t="s">
        <v>56</v>
      </c>
      <c r="B32" s="309"/>
      <c r="D32" s="76"/>
      <c r="E32" s="77"/>
      <c r="F32" s="78"/>
      <c r="G32" s="91"/>
      <c r="I32" s="71"/>
      <c r="J32" s="94"/>
      <c r="M32" s="71"/>
      <c r="N32" s="72"/>
      <c r="O32" s="73"/>
      <c r="W32" s="63"/>
      <c r="X32" s="64"/>
    </row>
    <row r="33" spans="1:24" x14ac:dyDescent="0.3">
      <c r="A33" s="74" t="str">
        <f>"Monthly tariff: "&amp;B4</f>
        <v xml:space="preserve">Monthly tariff: </v>
      </c>
      <c r="B33" s="311">
        <f>IF(B28="Fixed tariff",B29,IF(B28="Price per m3",B30*B31,B32))</f>
        <v>0</v>
      </c>
      <c r="D33" s="76"/>
      <c r="E33" s="77"/>
      <c r="F33" s="95"/>
      <c r="G33" s="91"/>
      <c r="I33" s="71"/>
      <c r="J33" s="94"/>
      <c r="M33" s="71"/>
      <c r="N33" s="72"/>
      <c r="O33" s="73"/>
      <c r="W33" s="63"/>
      <c r="X33" s="64"/>
    </row>
    <row r="34" spans="1:24" ht="14.5" thickBot="1" x14ac:dyDescent="0.35">
      <c r="A34" s="74" t="s">
        <v>57</v>
      </c>
      <c r="B34" s="312"/>
      <c r="D34" s="20" t="s">
        <v>58</v>
      </c>
      <c r="E34" s="279">
        <f>SUM(E10:E33)</f>
        <v>0</v>
      </c>
      <c r="F34" s="280"/>
      <c r="G34" s="91"/>
      <c r="I34" s="71"/>
      <c r="J34" s="94"/>
      <c r="M34" s="71"/>
      <c r="N34" s="72"/>
      <c r="O34" s="73"/>
      <c r="W34" s="63"/>
      <c r="X34" s="64"/>
    </row>
    <row r="35" spans="1:24" x14ac:dyDescent="0.3">
      <c r="A35" s="296" t="str">
        <f>"Cost of new connection: "&amp;B4</f>
        <v xml:space="preserve">Cost of new connection: </v>
      </c>
      <c r="B35" s="309"/>
      <c r="F35" s="96"/>
      <c r="G35" s="91"/>
      <c r="I35" s="71"/>
      <c r="J35" s="94"/>
      <c r="M35" s="71"/>
      <c r="N35" s="72"/>
      <c r="O35" s="73"/>
      <c r="W35" s="63"/>
      <c r="X35" s="64"/>
    </row>
    <row r="36" spans="1:24" x14ac:dyDescent="0.3">
      <c r="A36" s="296" t="s">
        <v>59</v>
      </c>
      <c r="B36" s="308"/>
      <c r="F36" s="96"/>
      <c r="G36" s="91"/>
      <c r="I36" s="71"/>
      <c r="J36" s="94"/>
      <c r="M36" s="71"/>
      <c r="N36" s="72"/>
      <c r="O36" s="73"/>
      <c r="W36" s="63"/>
      <c r="X36" s="64"/>
    </row>
    <row r="37" spans="1:24" ht="14.5" thickBot="1" x14ac:dyDescent="0.35">
      <c r="A37" s="296" t="s">
        <v>60</v>
      </c>
      <c r="B37" s="313"/>
      <c r="F37" s="97"/>
      <c r="G37" s="91"/>
      <c r="I37" s="71"/>
      <c r="J37" s="94"/>
      <c r="M37" s="71"/>
      <c r="N37" s="72"/>
      <c r="O37" s="73"/>
      <c r="W37" s="63"/>
      <c r="X37" s="63"/>
    </row>
    <row r="38" spans="1:24" ht="14.5" thickBot="1" x14ac:dyDescent="0.35">
      <c r="A38" s="296" t="s">
        <v>61</v>
      </c>
      <c r="B38" s="313"/>
      <c r="D38" s="287" t="s">
        <v>62</v>
      </c>
      <c r="E38" s="327"/>
      <c r="F38" s="96"/>
      <c r="G38" s="1"/>
      <c r="H38" s="127"/>
      <c r="I38" s="127"/>
      <c r="J38" s="128"/>
      <c r="K38" s="129"/>
      <c r="L38" s="129"/>
      <c r="M38" s="129"/>
      <c r="N38" s="72"/>
      <c r="O38" s="73"/>
      <c r="W38" s="63"/>
      <c r="X38" s="63"/>
    </row>
    <row r="39" spans="1:24" x14ac:dyDescent="0.3">
      <c r="A39" s="296" t="s">
        <v>64</v>
      </c>
      <c r="B39" s="309"/>
      <c r="D39" s="306" t="s">
        <v>65</v>
      </c>
      <c r="E39" s="321"/>
      <c r="F39" s="96"/>
      <c r="G39" s="91"/>
      <c r="J39" s="94"/>
      <c r="M39" s="71"/>
      <c r="N39" s="72"/>
      <c r="O39" s="73"/>
      <c r="W39" s="63"/>
      <c r="X39" s="64"/>
    </row>
    <row r="40" spans="1:24" ht="14.5" thickBot="1" x14ac:dyDescent="0.35">
      <c r="A40" s="296" t="s">
        <v>66</v>
      </c>
      <c r="B40" s="309"/>
      <c r="D40" s="322" t="s">
        <v>67</v>
      </c>
      <c r="E40" s="323"/>
      <c r="F40" s="96"/>
      <c r="G40" s="91"/>
      <c r="M40" s="71"/>
      <c r="N40" s="72"/>
      <c r="O40" s="73"/>
      <c r="W40" s="63"/>
      <c r="X40" s="64"/>
    </row>
    <row r="41" spans="1:24" x14ac:dyDescent="0.3">
      <c r="A41" s="296" t="s">
        <v>69</v>
      </c>
      <c r="B41" s="309"/>
      <c r="F41" s="96"/>
      <c r="G41" s="91"/>
      <c r="M41" s="71"/>
      <c r="N41" s="72"/>
      <c r="O41" s="73"/>
      <c r="W41" s="63"/>
      <c r="X41" s="64"/>
    </row>
    <row r="42" spans="1:24" ht="14.5" thickBot="1" x14ac:dyDescent="0.35">
      <c r="A42" s="296" t="s">
        <v>71</v>
      </c>
      <c r="B42" s="309"/>
      <c r="F42" s="96"/>
      <c r="G42" s="91"/>
      <c r="M42" s="71"/>
      <c r="N42" s="72"/>
      <c r="O42" s="73"/>
      <c r="W42" s="63"/>
      <c r="X42" s="64"/>
    </row>
    <row r="43" spans="1:24" ht="14.5" thickBot="1" x14ac:dyDescent="0.35">
      <c r="A43" s="74" t="s">
        <v>72</v>
      </c>
      <c r="B43" s="314"/>
      <c r="C43" s="100"/>
      <c r="D43" s="277" t="s">
        <v>73</v>
      </c>
      <c r="E43" s="326"/>
      <c r="F43" s="97"/>
      <c r="M43" s="71"/>
      <c r="R43" s="63"/>
      <c r="S43" s="63"/>
    </row>
    <row r="44" spans="1:24" ht="14.5" thickBot="1" x14ac:dyDescent="0.35">
      <c r="A44" s="315" t="s">
        <v>75</v>
      </c>
      <c r="B44" s="316"/>
      <c r="C44" s="100"/>
      <c r="D44" s="306" t="s">
        <v>76</v>
      </c>
      <c r="E44" s="324"/>
      <c r="F44" s="96"/>
      <c r="M44" s="71"/>
      <c r="R44" s="63"/>
      <c r="S44" s="63"/>
    </row>
    <row r="45" spans="1:24" ht="14.5" thickBot="1" x14ac:dyDescent="0.35">
      <c r="A45" s="62"/>
      <c r="B45" s="65"/>
      <c r="D45" s="322" t="str">
        <f>"Amount in reserve at end of year "&amp;E44</f>
        <v xml:space="preserve">Amount in reserve at end of year </v>
      </c>
      <c r="E45" s="325" t="e">
        <f>HLOOKUP('2- Data Entry'!E44,'4-Summary Income &amp; Expenditures'!C30:X32,3)</f>
        <v>#DIV/0!</v>
      </c>
      <c r="F45" s="96"/>
      <c r="M45" s="71"/>
    </row>
    <row r="46" spans="1:24" s="62" customFormat="1" ht="14.5" thickBot="1" x14ac:dyDescent="0.35">
      <c r="A46" s="287" t="str">
        <f>"Box 4: Information on Annual Operation and Maintenance Expenditures in "&amp;$B$4</f>
        <v xml:space="preserve">Box 4: Information on Annual Operation and Maintenance Expenditures in </v>
      </c>
      <c r="B46" s="327"/>
      <c r="D46" s="4"/>
      <c r="E46" s="4"/>
      <c r="F46" s="101"/>
      <c r="G46" s="4"/>
      <c r="H46" s="4"/>
      <c r="I46" s="5"/>
      <c r="J46" s="5"/>
      <c r="K46" s="5"/>
      <c r="L46" s="4"/>
      <c r="M46" s="71"/>
    </row>
    <row r="47" spans="1:24" s="1" customFormat="1" x14ac:dyDescent="0.3">
      <c r="A47" s="317" t="s">
        <v>77</v>
      </c>
      <c r="B47" s="307"/>
      <c r="C47" s="62"/>
      <c r="D47" s="4"/>
      <c r="E47" s="4"/>
      <c r="F47" s="96"/>
      <c r="G47" s="62"/>
      <c r="H47" s="4"/>
      <c r="I47" s="5"/>
      <c r="J47" s="5"/>
      <c r="K47" s="5"/>
      <c r="L47" s="4"/>
      <c r="M47" s="71"/>
      <c r="N47" s="62"/>
      <c r="O47" s="62"/>
      <c r="P47" s="62"/>
      <c r="Q47" s="62"/>
      <c r="R47" s="62"/>
    </row>
    <row r="48" spans="1:24" s="1" customFormat="1" x14ac:dyDescent="0.3">
      <c r="A48" s="318" t="s">
        <v>79</v>
      </c>
      <c r="B48" s="309"/>
      <c r="C48" s="62"/>
      <c r="D48" s="4"/>
      <c r="E48" s="4"/>
      <c r="F48" s="96"/>
      <c r="H48" s="4"/>
      <c r="I48" s="5"/>
      <c r="J48" s="5"/>
      <c r="K48" s="5"/>
      <c r="L48" s="4"/>
      <c r="M48" s="71"/>
      <c r="N48" s="62"/>
      <c r="O48" s="62"/>
      <c r="P48" s="62"/>
      <c r="Q48" s="62"/>
      <c r="R48" s="62"/>
      <c r="S48" s="62"/>
      <c r="T48" s="62"/>
      <c r="U48" s="62"/>
      <c r="V48" s="62"/>
      <c r="W48" s="62"/>
    </row>
    <row r="49" spans="1:23" s="62" customFormat="1" x14ac:dyDescent="0.3">
      <c r="A49" s="318" t="s">
        <v>81</v>
      </c>
      <c r="B49" s="309"/>
      <c r="D49" s="4"/>
      <c r="E49" s="4"/>
      <c r="F49" s="4"/>
      <c r="H49" s="4"/>
      <c r="I49" s="5"/>
      <c r="J49" s="5"/>
      <c r="K49" s="5"/>
      <c r="L49" s="4"/>
      <c r="M49" s="71"/>
    </row>
    <row r="50" spans="1:23" s="3" customFormat="1" x14ac:dyDescent="0.3">
      <c r="A50" s="318" t="s">
        <v>82</v>
      </c>
      <c r="B50" s="309"/>
      <c r="C50" s="62"/>
      <c r="D50" s="4"/>
      <c r="E50" s="4"/>
      <c r="F50" s="1"/>
      <c r="H50" s="4"/>
      <c r="I50" s="71"/>
      <c r="J50" s="94"/>
      <c r="K50" s="4"/>
      <c r="L50" s="4"/>
      <c r="M50" s="71"/>
      <c r="N50" s="62"/>
      <c r="O50" s="62"/>
      <c r="P50" s="62"/>
      <c r="Q50" s="62"/>
      <c r="R50" s="62"/>
      <c r="S50" s="62"/>
      <c r="T50" s="62"/>
      <c r="U50" s="62"/>
      <c r="V50" s="62"/>
      <c r="W50" s="62"/>
    </row>
    <row r="51" spans="1:23" s="3" customFormat="1" x14ac:dyDescent="0.3">
      <c r="A51" s="318" t="s">
        <v>83</v>
      </c>
      <c r="B51" s="309"/>
      <c r="C51" s="62"/>
      <c r="D51" s="4"/>
      <c r="E51" s="4"/>
      <c r="F51" s="96"/>
      <c r="I51" s="62"/>
      <c r="J51" s="62"/>
      <c r="K51" s="62"/>
      <c r="L51" s="62"/>
      <c r="M51" s="62"/>
      <c r="N51" s="62"/>
      <c r="O51" s="62"/>
      <c r="P51" s="62"/>
      <c r="Q51" s="62"/>
      <c r="R51" s="62"/>
      <c r="S51" s="62"/>
      <c r="T51" s="62"/>
      <c r="U51" s="62"/>
      <c r="V51" s="62"/>
      <c r="W51" s="62"/>
    </row>
    <row r="52" spans="1:23" s="3" customFormat="1" ht="14.5" thickBot="1" x14ac:dyDescent="0.35">
      <c r="A52" s="319" t="s">
        <v>84</v>
      </c>
      <c r="B52" s="320"/>
      <c r="C52" s="62"/>
      <c r="D52" s="4"/>
      <c r="E52" s="4"/>
      <c r="F52" s="96"/>
      <c r="I52" s="62"/>
      <c r="J52" s="62"/>
      <c r="K52" s="62"/>
      <c r="L52" s="62"/>
      <c r="M52" s="62"/>
      <c r="N52" s="62"/>
      <c r="O52" s="62"/>
      <c r="P52" s="62"/>
      <c r="Q52" s="62"/>
      <c r="R52" s="62"/>
      <c r="S52" s="62"/>
      <c r="T52" s="62"/>
      <c r="U52" s="62"/>
      <c r="V52" s="62"/>
      <c r="W52" s="62"/>
    </row>
    <row r="53" spans="1:23" s="5" customFormat="1" x14ac:dyDescent="0.3">
      <c r="A53" s="105"/>
      <c r="B53" s="106"/>
      <c r="D53" s="107"/>
      <c r="E53" s="108"/>
      <c r="F53" s="62"/>
      <c r="H53" s="3"/>
      <c r="I53" s="62"/>
      <c r="J53" s="62"/>
      <c r="K53" s="62"/>
      <c r="L53" s="62"/>
      <c r="M53" s="62"/>
    </row>
    <row r="54" spans="1:23" s="62" customFormat="1" x14ac:dyDescent="0.3">
      <c r="A54" s="105"/>
      <c r="B54" s="106"/>
      <c r="D54" s="4"/>
      <c r="E54" s="4"/>
      <c r="F54" s="4"/>
      <c r="H54" s="5"/>
      <c r="I54" s="5"/>
      <c r="J54" s="5"/>
      <c r="K54" s="5"/>
      <c r="L54" s="5"/>
      <c r="M54" s="5"/>
    </row>
    <row r="55" spans="1:23" s="62" customFormat="1" x14ac:dyDescent="0.3">
      <c r="A55" s="105"/>
      <c r="B55" s="106"/>
      <c r="D55" s="4"/>
      <c r="E55" s="4"/>
      <c r="F55" s="4"/>
    </row>
    <row r="56" spans="1:23" s="105" customFormat="1" x14ac:dyDescent="0.3">
      <c r="B56" s="106"/>
      <c r="C56" s="5"/>
      <c r="D56" s="4"/>
      <c r="E56" s="4"/>
      <c r="F56" s="4"/>
      <c r="H56" s="62"/>
      <c r="I56" s="62"/>
      <c r="J56" s="62"/>
      <c r="K56" s="62"/>
      <c r="L56" s="62"/>
      <c r="M56" s="62"/>
      <c r="N56" s="5"/>
      <c r="O56" s="5"/>
      <c r="P56" s="5"/>
      <c r="Q56" s="5"/>
      <c r="R56" s="5"/>
      <c r="S56" s="5"/>
      <c r="T56" s="5"/>
      <c r="U56" s="5"/>
      <c r="V56" s="5"/>
      <c r="W56" s="5"/>
    </row>
    <row r="57" spans="1:23" s="105" customFormat="1" x14ac:dyDescent="0.3">
      <c r="A57" s="6"/>
      <c r="B57" s="109"/>
      <c r="C57" s="5"/>
      <c r="D57" s="4"/>
      <c r="E57" s="4"/>
      <c r="F57" s="4"/>
      <c r="I57" s="5"/>
      <c r="J57" s="5"/>
      <c r="K57" s="5"/>
      <c r="L57" s="5"/>
      <c r="M57" s="5"/>
      <c r="N57" s="5"/>
      <c r="O57" s="5"/>
      <c r="P57" s="5"/>
      <c r="Q57" s="5"/>
      <c r="R57" s="5"/>
      <c r="S57" s="5"/>
      <c r="T57" s="5"/>
      <c r="U57" s="5"/>
      <c r="V57" s="5"/>
      <c r="W57" s="5"/>
    </row>
    <row r="58" spans="1:23" s="105" customFormat="1" x14ac:dyDescent="0.3">
      <c r="A58" s="6"/>
      <c r="B58" s="109"/>
      <c r="C58" s="5"/>
      <c r="D58" s="4"/>
      <c r="E58" s="4"/>
      <c r="F58" s="4"/>
      <c r="I58" s="5"/>
      <c r="J58" s="5"/>
      <c r="K58" s="5"/>
      <c r="L58" s="5"/>
      <c r="M58" s="5"/>
      <c r="N58" s="5"/>
      <c r="O58" s="5"/>
      <c r="P58" s="5"/>
      <c r="Q58" s="5"/>
      <c r="R58" s="5"/>
      <c r="S58" s="5"/>
      <c r="T58" s="5"/>
      <c r="U58" s="5"/>
      <c r="V58" s="5"/>
      <c r="W58" s="5"/>
    </row>
    <row r="59" spans="1:23" s="105" customFormat="1" x14ac:dyDescent="0.3">
      <c r="A59" s="4"/>
      <c r="B59" s="110"/>
      <c r="C59" s="5"/>
      <c r="D59" s="62"/>
      <c r="E59" s="62"/>
      <c r="F59" s="4"/>
      <c r="I59" s="5"/>
      <c r="J59" s="5"/>
      <c r="K59" s="5"/>
      <c r="L59" s="5"/>
      <c r="M59" s="5"/>
      <c r="N59" s="5"/>
      <c r="O59" s="5"/>
      <c r="P59" s="5"/>
      <c r="Q59" s="5"/>
      <c r="R59" s="5"/>
      <c r="S59" s="5"/>
      <c r="T59" s="5"/>
      <c r="U59" s="5"/>
      <c r="V59" s="5"/>
      <c r="W59" s="5"/>
    </row>
    <row r="60" spans="1:23" s="6" customFormat="1" x14ac:dyDescent="0.3">
      <c r="A60" s="4"/>
      <c r="B60" s="110"/>
      <c r="C60" s="4"/>
      <c r="D60" s="62"/>
      <c r="E60" s="62"/>
      <c r="F60" s="4"/>
      <c r="H60" s="105"/>
      <c r="I60" s="5"/>
      <c r="J60" s="5"/>
      <c r="K60" s="5"/>
      <c r="L60" s="5"/>
      <c r="M60" s="5"/>
      <c r="N60" s="4"/>
      <c r="O60" s="4"/>
      <c r="P60" s="4"/>
      <c r="Q60" s="4"/>
      <c r="R60" s="4"/>
      <c r="S60" s="4"/>
      <c r="T60" s="4"/>
      <c r="U60" s="4"/>
      <c r="V60" s="4"/>
      <c r="W60" s="4"/>
    </row>
    <row r="61" spans="1:23" s="6" customFormat="1" x14ac:dyDescent="0.3">
      <c r="A61" s="4"/>
      <c r="B61" s="110"/>
      <c r="C61" s="4"/>
      <c r="D61" s="3"/>
      <c r="E61" s="3"/>
      <c r="F61" s="4"/>
      <c r="I61" s="4"/>
      <c r="J61" s="4"/>
      <c r="K61" s="4"/>
      <c r="L61" s="4"/>
      <c r="M61" s="4"/>
      <c r="N61" s="4"/>
      <c r="O61" s="4"/>
      <c r="P61" s="4"/>
      <c r="Q61" s="4"/>
      <c r="R61" s="4"/>
      <c r="S61" s="4"/>
      <c r="T61" s="4"/>
      <c r="U61" s="4"/>
      <c r="V61" s="4"/>
      <c r="W61" s="4"/>
    </row>
    <row r="62" spans="1:23" x14ac:dyDescent="0.3">
      <c r="B62" s="110"/>
      <c r="H62" s="6"/>
    </row>
    <row r="63" spans="1:23" x14ac:dyDescent="0.3">
      <c r="B63" s="110"/>
    </row>
    <row r="64" spans="1:23" x14ac:dyDescent="0.3">
      <c r="A64" s="111"/>
      <c r="B64" s="112"/>
      <c r="D64" s="62"/>
      <c r="E64" s="62"/>
      <c r="F64" s="62"/>
    </row>
    <row r="65" spans="1:23" x14ac:dyDescent="0.3">
      <c r="A65" s="1"/>
      <c r="B65" s="61"/>
      <c r="D65" s="1"/>
      <c r="E65" s="1"/>
      <c r="F65" s="1"/>
    </row>
    <row r="66" spans="1:23" x14ac:dyDescent="0.3">
      <c r="A66" s="1"/>
      <c r="B66" s="61"/>
      <c r="D66" s="1"/>
      <c r="E66" s="1"/>
      <c r="F66" s="1"/>
    </row>
    <row r="67" spans="1:23" s="111" customFormat="1" x14ac:dyDescent="0.3">
      <c r="A67" s="1"/>
      <c r="B67" s="61"/>
      <c r="C67" s="113"/>
      <c r="D67" s="62"/>
      <c r="E67" s="62"/>
      <c r="F67" s="62"/>
      <c r="H67" s="4"/>
      <c r="I67" s="4"/>
      <c r="J67" s="4"/>
      <c r="K67" s="4"/>
      <c r="L67" s="4"/>
      <c r="M67" s="4"/>
      <c r="N67" s="113"/>
      <c r="O67" s="113"/>
      <c r="P67" s="113"/>
      <c r="Q67" s="113"/>
      <c r="R67" s="113"/>
      <c r="S67" s="113"/>
      <c r="T67" s="113"/>
      <c r="U67" s="113"/>
      <c r="V67" s="113"/>
      <c r="W67" s="113"/>
    </row>
    <row r="68" spans="1:23" s="1" customFormat="1" x14ac:dyDescent="0.3">
      <c r="B68" s="61"/>
      <c r="C68" s="62"/>
      <c r="D68" s="3"/>
      <c r="E68" s="3"/>
      <c r="F68" s="3"/>
      <c r="H68" s="111"/>
      <c r="I68" s="113"/>
      <c r="J68" s="113"/>
      <c r="K68" s="113"/>
      <c r="L68" s="113"/>
      <c r="M68" s="113"/>
      <c r="N68" s="62"/>
      <c r="O68" s="62"/>
      <c r="P68" s="62"/>
      <c r="Q68" s="62"/>
      <c r="R68" s="62"/>
      <c r="S68" s="62"/>
      <c r="T68" s="62"/>
      <c r="U68" s="62"/>
      <c r="V68" s="62"/>
      <c r="W68" s="62"/>
    </row>
    <row r="69" spans="1:23" s="1" customFormat="1" x14ac:dyDescent="0.3">
      <c r="B69" s="61"/>
      <c r="C69" s="62"/>
      <c r="D69" s="3"/>
      <c r="E69" s="3"/>
      <c r="F69" s="3"/>
      <c r="I69" s="62"/>
      <c r="J69" s="62"/>
      <c r="K69" s="62"/>
      <c r="L69" s="62"/>
      <c r="M69" s="62"/>
      <c r="N69" s="62"/>
      <c r="O69" s="62"/>
      <c r="P69" s="62"/>
      <c r="Q69" s="62"/>
      <c r="R69" s="62"/>
      <c r="S69" s="62"/>
      <c r="T69" s="62"/>
      <c r="U69" s="62"/>
      <c r="V69" s="62"/>
      <c r="W69" s="62"/>
    </row>
    <row r="70" spans="1:23" s="1" customFormat="1" x14ac:dyDescent="0.3">
      <c r="B70" s="61"/>
      <c r="C70" s="62"/>
      <c r="D70" s="3"/>
      <c r="E70" s="3"/>
      <c r="F70" s="3"/>
      <c r="I70" s="62"/>
      <c r="J70" s="62"/>
      <c r="K70" s="62"/>
      <c r="L70" s="62"/>
      <c r="M70" s="62"/>
      <c r="N70" s="62"/>
      <c r="O70" s="62"/>
      <c r="P70" s="62"/>
      <c r="Q70" s="62"/>
      <c r="R70" s="62"/>
      <c r="S70" s="62"/>
      <c r="T70" s="62"/>
      <c r="U70" s="62"/>
      <c r="V70" s="62"/>
      <c r="W70" s="62"/>
    </row>
    <row r="71" spans="1:23" s="1" customFormat="1" x14ac:dyDescent="0.3">
      <c r="B71" s="61"/>
      <c r="C71" s="62"/>
      <c r="D71" s="3"/>
      <c r="E71" s="3"/>
      <c r="F71" s="3"/>
      <c r="I71" s="62"/>
      <c r="J71" s="62"/>
      <c r="K71" s="62"/>
      <c r="L71" s="62"/>
      <c r="M71" s="62"/>
      <c r="N71" s="62"/>
      <c r="O71" s="62"/>
      <c r="P71" s="62"/>
      <c r="Q71" s="62"/>
      <c r="R71" s="62"/>
      <c r="S71" s="62"/>
      <c r="T71" s="62"/>
      <c r="U71" s="62"/>
      <c r="V71" s="62"/>
      <c r="W71" s="62"/>
    </row>
    <row r="72" spans="1:23" s="1" customFormat="1" x14ac:dyDescent="0.3">
      <c r="B72" s="61"/>
      <c r="C72" s="62"/>
      <c r="D72" s="62"/>
      <c r="E72" s="62"/>
      <c r="F72" s="62"/>
      <c r="I72" s="62"/>
      <c r="J72" s="62"/>
      <c r="K72" s="62"/>
      <c r="L72" s="62"/>
      <c r="M72" s="62"/>
      <c r="N72" s="62"/>
      <c r="O72" s="62"/>
      <c r="P72" s="62"/>
      <c r="Q72" s="62"/>
      <c r="R72" s="62"/>
      <c r="S72" s="62"/>
      <c r="T72" s="62"/>
      <c r="U72" s="62"/>
      <c r="V72" s="62"/>
      <c r="W72" s="62"/>
    </row>
    <row r="73" spans="1:23" s="1" customFormat="1" x14ac:dyDescent="0.3">
      <c r="B73" s="61"/>
      <c r="C73" s="62"/>
      <c r="D73" s="62"/>
      <c r="E73" s="62"/>
      <c r="F73" s="62"/>
      <c r="I73" s="62"/>
      <c r="J73" s="62"/>
      <c r="K73" s="62"/>
      <c r="L73" s="62"/>
      <c r="M73" s="62"/>
      <c r="N73" s="62"/>
      <c r="O73" s="62"/>
      <c r="P73" s="62"/>
      <c r="Q73" s="62"/>
      <c r="R73" s="62"/>
      <c r="S73" s="62"/>
      <c r="T73" s="62"/>
      <c r="U73" s="62"/>
      <c r="V73" s="62"/>
      <c r="W73" s="62"/>
    </row>
    <row r="74" spans="1:23" s="1" customFormat="1" x14ac:dyDescent="0.3">
      <c r="A74" s="4"/>
      <c r="B74" s="110"/>
      <c r="C74" s="62"/>
      <c r="D74" s="62"/>
      <c r="E74" s="62"/>
      <c r="F74" s="62"/>
      <c r="I74" s="62"/>
      <c r="J74" s="62"/>
      <c r="K74" s="62"/>
      <c r="L74" s="62"/>
      <c r="M74" s="62"/>
      <c r="N74" s="62"/>
      <c r="O74" s="62"/>
      <c r="P74" s="62"/>
      <c r="Q74" s="62"/>
      <c r="R74" s="62"/>
      <c r="S74" s="62"/>
      <c r="T74" s="62"/>
      <c r="U74" s="62"/>
      <c r="V74" s="62"/>
      <c r="W74" s="62"/>
    </row>
    <row r="75" spans="1:23" s="1" customFormat="1" x14ac:dyDescent="0.3">
      <c r="A75" s="4"/>
      <c r="B75" s="110"/>
      <c r="C75" s="62"/>
      <c r="D75" s="3"/>
      <c r="E75" s="3"/>
      <c r="F75" s="3"/>
      <c r="I75" s="62"/>
      <c r="J75" s="62"/>
      <c r="K75" s="62"/>
      <c r="L75" s="62"/>
      <c r="M75" s="62"/>
      <c r="N75" s="62"/>
      <c r="O75" s="62"/>
      <c r="P75" s="62"/>
      <c r="Q75" s="62"/>
      <c r="R75" s="62"/>
      <c r="S75" s="62"/>
      <c r="T75" s="62"/>
      <c r="U75" s="62"/>
      <c r="V75" s="62"/>
      <c r="W75" s="62"/>
    </row>
    <row r="76" spans="1:23" s="1" customFormat="1" x14ac:dyDescent="0.3">
      <c r="A76" s="4"/>
      <c r="B76" s="110"/>
      <c r="C76" s="62"/>
      <c r="D76" s="5"/>
      <c r="E76" s="5"/>
      <c r="F76" s="5"/>
      <c r="I76" s="62"/>
      <c r="J76" s="62"/>
      <c r="K76" s="62"/>
      <c r="L76" s="62"/>
      <c r="M76" s="62"/>
      <c r="N76" s="62"/>
      <c r="O76" s="62"/>
      <c r="P76" s="62"/>
      <c r="Q76" s="62"/>
      <c r="R76" s="62"/>
      <c r="S76" s="62"/>
      <c r="T76" s="62"/>
      <c r="U76" s="62"/>
      <c r="V76" s="62"/>
      <c r="W76" s="62"/>
    </row>
    <row r="77" spans="1:23" x14ac:dyDescent="0.3">
      <c r="B77" s="110"/>
      <c r="D77" s="62"/>
      <c r="E77" s="62"/>
      <c r="F77" s="62"/>
      <c r="H77" s="1"/>
      <c r="I77" s="62"/>
      <c r="J77" s="62"/>
      <c r="K77" s="62"/>
      <c r="L77" s="62"/>
      <c r="M77" s="62"/>
    </row>
    <row r="78" spans="1:23" x14ac:dyDescent="0.3">
      <c r="B78" s="110"/>
      <c r="D78" s="62"/>
      <c r="E78" s="62"/>
      <c r="F78" s="62"/>
    </row>
    <row r="79" spans="1:23" x14ac:dyDescent="0.3">
      <c r="B79" s="110"/>
      <c r="D79" s="105"/>
      <c r="E79" s="105"/>
      <c r="F79" s="105"/>
    </row>
    <row r="80" spans="1:23" x14ac:dyDescent="0.3">
      <c r="A80" s="111"/>
      <c r="B80" s="112"/>
      <c r="D80" s="105"/>
      <c r="E80" s="105"/>
      <c r="F80" s="105"/>
    </row>
    <row r="81" spans="1:24" x14ac:dyDescent="0.3">
      <c r="A81" s="1"/>
      <c r="B81" s="61"/>
      <c r="D81" s="105"/>
      <c r="E81" s="105"/>
      <c r="F81" s="105"/>
    </row>
    <row r="82" spans="1:24" x14ac:dyDescent="0.3">
      <c r="A82" s="1"/>
      <c r="B82" s="61"/>
      <c r="D82" s="105"/>
      <c r="E82" s="105"/>
      <c r="F82" s="105"/>
    </row>
    <row r="83" spans="1:24" s="111" customFormat="1" x14ac:dyDescent="0.3">
      <c r="A83" s="1"/>
      <c r="B83" s="61"/>
      <c r="C83" s="113"/>
      <c r="D83" s="6"/>
      <c r="E83" s="6"/>
      <c r="F83" s="6"/>
      <c r="H83" s="4"/>
      <c r="I83" s="4"/>
      <c r="J83" s="4"/>
      <c r="K83" s="4"/>
      <c r="L83" s="4"/>
      <c r="M83" s="4"/>
      <c r="N83" s="113"/>
      <c r="O83" s="113"/>
      <c r="P83" s="113"/>
      <c r="Q83" s="113"/>
      <c r="R83" s="113"/>
      <c r="S83" s="113"/>
      <c r="T83" s="113"/>
      <c r="U83" s="113"/>
      <c r="V83" s="113"/>
      <c r="W83" s="113"/>
    </row>
    <row r="84" spans="1:24" s="1" customFormat="1" x14ac:dyDescent="0.3">
      <c r="B84" s="61"/>
      <c r="C84" s="62"/>
      <c r="D84" s="6"/>
      <c r="E84" s="6"/>
      <c r="F84" s="6"/>
      <c r="H84" s="111"/>
      <c r="I84" s="113"/>
      <c r="J84" s="113"/>
      <c r="K84" s="113"/>
      <c r="L84" s="113"/>
      <c r="M84" s="113"/>
      <c r="N84" s="62"/>
      <c r="O84" s="62"/>
      <c r="P84" s="62"/>
      <c r="Q84" s="62"/>
      <c r="R84" s="62"/>
      <c r="S84" s="62"/>
      <c r="T84" s="62"/>
      <c r="U84" s="62"/>
      <c r="V84" s="62"/>
      <c r="W84" s="62"/>
    </row>
    <row r="85" spans="1:24" s="1" customFormat="1" x14ac:dyDescent="0.3">
      <c r="A85" s="111"/>
      <c r="B85" s="112"/>
      <c r="C85" s="62"/>
      <c r="D85" s="4"/>
      <c r="E85" s="4"/>
      <c r="F85" s="4"/>
      <c r="I85" s="62"/>
      <c r="J85" s="62"/>
      <c r="K85" s="62"/>
      <c r="L85" s="62"/>
      <c r="M85" s="62"/>
      <c r="N85" s="62"/>
      <c r="O85" s="62"/>
      <c r="P85" s="62"/>
      <c r="Q85" s="62"/>
      <c r="R85" s="62"/>
      <c r="S85" s="62"/>
      <c r="T85" s="62"/>
      <c r="U85" s="62"/>
      <c r="V85" s="62"/>
      <c r="W85" s="62"/>
    </row>
    <row r="86" spans="1:24" s="1" customFormat="1" x14ac:dyDescent="0.3">
      <c r="B86" s="61"/>
      <c r="C86" s="62"/>
      <c r="D86" s="4"/>
      <c r="E86" s="4"/>
      <c r="F86" s="4"/>
      <c r="I86" s="62"/>
      <c r="J86" s="62"/>
      <c r="K86" s="62"/>
      <c r="L86" s="62"/>
      <c r="M86" s="62"/>
      <c r="N86" s="62"/>
      <c r="O86" s="62"/>
      <c r="P86" s="62"/>
      <c r="Q86" s="62"/>
      <c r="R86" s="62"/>
      <c r="S86" s="62"/>
      <c r="T86" s="62"/>
      <c r="U86" s="62"/>
      <c r="V86" s="62"/>
      <c r="W86" s="62"/>
    </row>
    <row r="87" spans="1:24" s="1" customFormat="1" x14ac:dyDescent="0.3">
      <c r="B87" s="61"/>
      <c r="C87" s="62"/>
      <c r="D87" s="4"/>
      <c r="E87" s="4"/>
      <c r="F87" s="4"/>
      <c r="I87" s="62"/>
      <c r="J87" s="62"/>
      <c r="K87" s="62"/>
      <c r="L87" s="62"/>
      <c r="M87" s="62"/>
      <c r="N87" s="62"/>
      <c r="O87" s="62"/>
      <c r="P87" s="62"/>
      <c r="Q87" s="62"/>
      <c r="R87" s="62"/>
      <c r="S87" s="62"/>
      <c r="T87" s="62"/>
      <c r="U87" s="62"/>
      <c r="V87" s="62"/>
      <c r="W87" s="62"/>
    </row>
    <row r="88" spans="1:24" s="111" customFormat="1" x14ac:dyDescent="0.3">
      <c r="A88" s="4"/>
      <c r="B88" s="109"/>
      <c r="C88" s="113"/>
      <c r="D88" s="4"/>
      <c r="E88" s="4"/>
      <c r="F88" s="4"/>
      <c r="H88" s="1"/>
      <c r="I88" s="62"/>
      <c r="J88" s="62"/>
      <c r="K88" s="62"/>
      <c r="L88" s="62"/>
      <c r="M88" s="62"/>
      <c r="N88" s="113"/>
      <c r="O88" s="113"/>
      <c r="P88" s="113"/>
      <c r="Q88" s="113"/>
      <c r="R88" s="113"/>
      <c r="S88" s="113"/>
      <c r="T88" s="113"/>
      <c r="U88" s="113"/>
      <c r="V88" s="113"/>
      <c r="W88" s="113"/>
    </row>
    <row r="89" spans="1:24" s="1" customFormat="1" x14ac:dyDescent="0.3">
      <c r="A89" s="4"/>
      <c r="B89" s="68"/>
      <c r="C89" s="62"/>
      <c r="D89" s="4"/>
      <c r="E89" s="4"/>
      <c r="F89" s="4"/>
      <c r="H89" s="111"/>
      <c r="I89" s="113"/>
      <c r="J89" s="113"/>
      <c r="K89" s="113"/>
      <c r="L89" s="113"/>
      <c r="M89" s="113"/>
      <c r="N89" s="62"/>
      <c r="O89" s="62"/>
      <c r="P89" s="62"/>
      <c r="Q89" s="62"/>
      <c r="R89" s="62"/>
      <c r="S89" s="62"/>
      <c r="T89" s="62"/>
      <c r="U89" s="62"/>
      <c r="V89" s="62"/>
      <c r="W89" s="62"/>
    </row>
    <row r="90" spans="1:24" s="1" customFormat="1" x14ac:dyDescent="0.3">
      <c r="A90" s="4"/>
      <c r="B90" s="68"/>
      <c r="C90" s="62"/>
      <c r="D90" s="111"/>
      <c r="E90" s="111"/>
      <c r="F90" s="111"/>
      <c r="I90" s="62"/>
      <c r="J90" s="62"/>
      <c r="K90" s="62"/>
      <c r="L90" s="62"/>
      <c r="M90" s="62"/>
      <c r="N90" s="62"/>
      <c r="O90" s="62"/>
      <c r="P90" s="62"/>
      <c r="Q90" s="62"/>
      <c r="R90" s="62"/>
      <c r="S90" s="62"/>
      <c r="T90" s="62"/>
      <c r="U90" s="62"/>
      <c r="V90" s="62"/>
      <c r="W90" s="62"/>
    </row>
    <row r="91" spans="1:24" s="1" customFormat="1" x14ac:dyDescent="0.3">
      <c r="A91" s="4"/>
      <c r="B91" s="68"/>
      <c r="C91" s="4"/>
      <c r="G91" s="4"/>
      <c r="I91" s="62"/>
      <c r="J91" s="62"/>
      <c r="K91" s="62"/>
      <c r="L91" s="62"/>
      <c r="M91" s="62"/>
      <c r="N91" s="4"/>
      <c r="O91" s="4"/>
      <c r="P91" s="4"/>
      <c r="Q91" s="4"/>
      <c r="R91" s="4"/>
      <c r="S91" s="4"/>
      <c r="T91" s="4"/>
      <c r="U91" s="4"/>
      <c r="V91" s="4"/>
      <c r="W91" s="4"/>
      <c r="X91" s="4"/>
    </row>
    <row r="92" spans="1:24" x14ac:dyDescent="0.3">
      <c r="D92" s="1"/>
      <c r="E92" s="1"/>
      <c r="F92" s="1"/>
      <c r="K92" s="4" t="e">
        <f>'4-Summary Income &amp; Expenditures'!J5-'4-Summary Income &amp; Expenditures'!I5</f>
        <v>#DIV/0!</v>
      </c>
      <c r="M92" s="62"/>
    </row>
    <row r="93" spans="1:24" x14ac:dyDescent="0.3">
      <c r="D93" s="1"/>
      <c r="E93" s="1"/>
      <c r="F93" s="1"/>
    </row>
    <row r="94" spans="1:24" x14ac:dyDescent="0.3">
      <c r="D94" s="1"/>
      <c r="E94" s="1"/>
      <c r="F94" s="1"/>
    </row>
    <row r="95" spans="1:24" x14ac:dyDescent="0.3">
      <c r="D95" s="1"/>
      <c r="E95" s="1"/>
      <c r="F95" s="1"/>
    </row>
    <row r="96" spans="1:24" x14ac:dyDescent="0.3">
      <c r="D96" s="1"/>
      <c r="E96" s="1"/>
      <c r="F96" s="1"/>
    </row>
    <row r="97" spans="4:6" x14ac:dyDescent="0.3">
      <c r="D97" s="1"/>
      <c r="E97" s="1"/>
      <c r="F97" s="1"/>
    </row>
    <row r="98" spans="4:6" x14ac:dyDescent="0.3">
      <c r="D98" s="1"/>
      <c r="E98" s="1"/>
      <c r="F98" s="1"/>
    </row>
    <row r="99" spans="4:6" x14ac:dyDescent="0.3">
      <c r="D99" s="1"/>
      <c r="E99" s="1"/>
      <c r="F99" s="1"/>
    </row>
    <row r="106" spans="4:6" x14ac:dyDescent="0.3">
      <c r="D106" s="111"/>
      <c r="E106" s="111"/>
      <c r="F106" s="111"/>
    </row>
    <row r="107" spans="4:6" x14ac:dyDescent="0.3">
      <c r="D107" s="1"/>
      <c r="E107" s="1"/>
      <c r="F107" s="1"/>
    </row>
    <row r="108" spans="4:6" x14ac:dyDescent="0.3">
      <c r="D108" s="1"/>
      <c r="E108" s="1"/>
      <c r="F108" s="1"/>
    </row>
    <row r="109" spans="4:6" x14ac:dyDescent="0.3">
      <c r="D109" s="1"/>
      <c r="E109" s="1"/>
      <c r="F109" s="1"/>
    </row>
    <row r="110" spans="4:6" x14ac:dyDescent="0.3">
      <c r="D110" s="1"/>
      <c r="E110" s="1"/>
      <c r="F110" s="1"/>
    </row>
    <row r="111" spans="4:6" x14ac:dyDescent="0.3">
      <c r="D111" s="111"/>
      <c r="E111" s="111"/>
      <c r="F111" s="111"/>
    </row>
    <row r="112" spans="4:6" x14ac:dyDescent="0.3">
      <c r="D112" s="1"/>
      <c r="E112" s="1"/>
      <c r="F112" s="1"/>
    </row>
    <row r="113" spans="4:6" x14ac:dyDescent="0.3">
      <c r="D113" s="1"/>
      <c r="E113" s="1"/>
      <c r="F113" s="1"/>
    </row>
    <row r="114" spans="4:6" x14ac:dyDescent="0.3">
      <c r="D114" s="6"/>
      <c r="E114" s="6"/>
      <c r="F114" s="6"/>
    </row>
  </sheetData>
  <protectedRanges>
    <protectedRange password="C432" sqref="D53:E53 A47:A52" name="Gastos Ordenarias Anuales"/>
    <protectedRange password="C432" sqref="B47:B52" name="Gastos Ordenarias Anuales_1"/>
  </protectedRanges>
  <mergeCells count="9">
    <mergeCell ref="H8:M8"/>
    <mergeCell ref="D7:F7"/>
    <mergeCell ref="A26:B26"/>
    <mergeCell ref="D43:E43"/>
    <mergeCell ref="A3:B3"/>
    <mergeCell ref="D38:E38"/>
    <mergeCell ref="A46:B46"/>
    <mergeCell ref="A7:B7"/>
    <mergeCell ref="E34:F34"/>
  </mergeCells>
  <conditionalFormatting sqref="C22">
    <cfRule type="cellIs" dxfId="0" priority="9" operator="greaterThan">
      <formula>#REF!</formula>
    </cfRule>
  </conditionalFormatting>
  <dataValidations count="1">
    <dataValidation type="list" allowBlank="1" showInputMessage="1" showErrorMessage="1" sqref="B28" xr:uid="{00000000-0002-0000-0100-000000000000}">
      <formula1>$O$17:$O$19</formula1>
    </dataValidation>
  </dataValidations>
  <pageMargins left="0.19" right="0.15" top="0.75" bottom="0.75" header="0.3" footer="0.3"/>
  <pageSetup scale="24" orientation="landscape"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79"/>
  <sheetViews>
    <sheetView showGridLines="0" zoomScale="80" zoomScaleNormal="80" zoomScaleSheetLayoutView="70" workbookViewId="0">
      <selection activeCell="B15" sqref="B15"/>
    </sheetView>
  </sheetViews>
  <sheetFormatPr defaultColWidth="9.1640625" defaultRowHeight="14" x14ac:dyDescent="0.3"/>
  <cols>
    <col min="1" max="1" width="3.4140625" style="5" customWidth="1"/>
    <col min="2" max="2" width="54.9140625" style="55" customWidth="1"/>
    <col min="3" max="3" width="12.4140625" style="1" customWidth="1"/>
    <col min="4" max="4" width="12.1640625" style="1" customWidth="1"/>
    <col min="5" max="5" width="12.4140625" style="1" customWidth="1"/>
    <col min="6" max="6" width="20.6640625" style="1" customWidth="1"/>
    <col min="7" max="7" width="15.6640625" style="2" customWidth="1"/>
    <col min="8" max="8" width="42.9140625" style="1" customWidth="1"/>
    <col min="9" max="13" width="24.4140625" style="1" customWidth="1"/>
    <col min="14" max="14" width="21.4140625" style="1" customWidth="1"/>
    <col min="15" max="17" width="24.4140625" style="1" customWidth="1"/>
    <col min="18" max="18" width="25.6640625" style="1" customWidth="1"/>
    <col min="19" max="19" width="19.4140625" style="1" customWidth="1"/>
    <col min="20" max="21" width="25.6640625" style="1" customWidth="1"/>
    <col min="22" max="22" width="21.75" style="1" customWidth="1"/>
    <col min="23" max="25" width="25.6640625" style="1" customWidth="1"/>
    <col min="26" max="26" width="18.75" style="1" customWidth="1"/>
    <col min="27" max="29" width="25.6640625" style="1" customWidth="1"/>
    <col min="30" max="37" width="18.6640625" style="1" customWidth="1"/>
    <col min="38" max="48" width="20.4140625" style="1" customWidth="1"/>
    <col min="49" max="16384" width="9.1640625" style="1"/>
  </cols>
  <sheetData>
    <row r="1" spans="1:49" s="132" customFormat="1" ht="21.5" thickBot="1" x14ac:dyDescent="0.45">
      <c r="A1" s="130"/>
      <c r="B1" s="193" t="s">
        <v>151</v>
      </c>
      <c r="G1" s="133"/>
    </row>
    <row r="2" spans="1:49" s="132" customFormat="1" ht="15.5" x14ac:dyDescent="0.35">
      <c r="A2" s="130"/>
      <c r="B2" s="194" t="s">
        <v>85</v>
      </c>
      <c r="G2" s="133"/>
      <c r="H2" s="134" t="s">
        <v>86</v>
      </c>
      <c r="I2" s="135">
        <f>'2- Data Entry'!$E$8</f>
        <v>0</v>
      </c>
    </row>
    <row r="3" spans="1:49" s="132" customFormat="1" ht="14.5" thickBot="1" x14ac:dyDescent="0.35">
      <c r="A3" s="130"/>
      <c r="B3" s="131"/>
      <c r="G3" s="133"/>
      <c r="H3" s="136" t="s">
        <v>87</v>
      </c>
      <c r="I3" s="137">
        <f>'2- Data Entry'!$B$4</f>
        <v>0</v>
      </c>
    </row>
    <row r="4" spans="1:49" s="132" customFormat="1" x14ac:dyDescent="0.3">
      <c r="A4" s="130"/>
      <c r="B4" s="131"/>
      <c r="G4" s="133"/>
      <c r="H4" s="133"/>
      <c r="I4" s="133"/>
      <c r="J4" s="133"/>
      <c r="K4" s="133"/>
      <c r="L4" s="133"/>
      <c r="M4" s="133"/>
      <c r="N4" s="133"/>
      <c r="O4" s="133"/>
      <c r="P4" s="133"/>
      <c r="Q4" s="133"/>
      <c r="R4" s="133"/>
    </row>
    <row r="5" spans="1:49" s="132" customFormat="1" x14ac:dyDescent="0.3">
      <c r="A5" s="130"/>
      <c r="B5" s="138" t="s">
        <v>88</v>
      </c>
      <c r="G5" s="133"/>
      <c r="H5" s="133"/>
      <c r="I5" s="133"/>
      <c r="J5" s="133"/>
      <c r="K5" s="133"/>
      <c r="L5" s="133"/>
      <c r="M5" s="133"/>
      <c r="N5" s="133"/>
      <c r="O5" s="133"/>
      <c r="P5" s="133"/>
      <c r="Q5" s="133"/>
    </row>
    <row r="6" spans="1:49" s="17" customFormat="1" x14ac:dyDescent="0.3">
      <c r="A6" s="18"/>
      <c r="B6" s="27"/>
      <c r="C6" s="284"/>
      <c r="D6" s="60"/>
      <c r="E6" s="60"/>
      <c r="F6" s="60"/>
      <c r="G6" s="60"/>
      <c r="H6" s="60">
        <f>'2- Data Entry'!B4</f>
        <v>0</v>
      </c>
      <c r="I6" s="60">
        <f>H6+1</f>
        <v>1</v>
      </c>
      <c r="J6" s="60">
        <f t="shared" ref="J6:AC7" si="0">I6+1</f>
        <v>2</v>
      </c>
      <c r="K6" s="60">
        <f t="shared" si="0"/>
        <v>3</v>
      </c>
      <c r="L6" s="60">
        <f t="shared" si="0"/>
        <v>4</v>
      </c>
      <c r="M6" s="60">
        <f t="shared" si="0"/>
        <v>5</v>
      </c>
      <c r="N6" s="60">
        <f t="shared" si="0"/>
        <v>6</v>
      </c>
      <c r="O6" s="60">
        <f t="shared" si="0"/>
        <v>7</v>
      </c>
      <c r="P6" s="60">
        <f t="shared" si="0"/>
        <v>8</v>
      </c>
      <c r="Q6" s="60">
        <f t="shared" si="0"/>
        <v>9</v>
      </c>
      <c r="R6" s="60">
        <f t="shared" si="0"/>
        <v>10</v>
      </c>
      <c r="S6" s="60">
        <f t="shared" si="0"/>
        <v>11</v>
      </c>
      <c r="T6" s="60">
        <f t="shared" si="0"/>
        <v>12</v>
      </c>
      <c r="U6" s="60">
        <f t="shared" si="0"/>
        <v>13</v>
      </c>
      <c r="V6" s="60">
        <f t="shared" si="0"/>
        <v>14</v>
      </c>
      <c r="W6" s="60">
        <f t="shared" si="0"/>
        <v>15</v>
      </c>
      <c r="X6" s="60">
        <f t="shared" si="0"/>
        <v>16</v>
      </c>
      <c r="Y6" s="60">
        <f t="shared" si="0"/>
        <v>17</v>
      </c>
      <c r="Z6" s="60">
        <f t="shared" si="0"/>
        <v>18</v>
      </c>
      <c r="AA6" s="60">
        <f t="shared" si="0"/>
        <v>19</v>
      </c>
      <c r="AB6" s="60">
        <f t="shared" si="0"/>
        <v>20</v>
      </c>
      <c r="AC6" s="60">
        <f t="shared" si="0"/>
        <v>21</v>
      </c>
      <c r="AD6" s="60">
        <f t="shared" ref="AD6:AD7" si="1">AC6+1</f>
        <v>22</v>
      </c>
      <c r="AE6" s="60">
        <f t="shared" ref="AE6:AE7" si="2">AD6+1</f>
        <v>23</v>
      </c>
      <c r="AF6" s="60">
        <f t="shared" ref="AF6:AF7" si="3">AE6+1</f>
        <v>24</v>
      </c>
      <c r="AG6" s="60">
        <f t="shared" ref="AG6:AG7" si="4">AF6+1</f>
        <v>25</v>
      </c>
      <c r="AH6" s="60">
        <f t="shared" ref="AH6:AH7" si="5">AG6+1</f>
        <v>26</v>
      </c>
      <c r="AI6" s="60">
        <f t="shared" ref="AI6:AI7" si="6">AH6+1</f>
        <v>27</v>
      </c>
      <c r="AJ6" s="60">
        <f t="shared" ref="AJ6:AJ7" si="7">AI6+1</f>
        <v>28</v>
      </c>
      <c r="AK6" s="60">
        <f t="shared" ref="AK6:AK7" si="8">AJ6+1</f>
        <v>29</v>
      </c>
      <c r="AL6" s="60">
        <f t="shared" ref="AL6:AL7" si="9">AK6+1</f>
        <v>30</v>
      </c>
      <c r="AM6" s="60">
        <f t="shared" ref="AM6:AM7" si="10">AL6+1</f>
        <v>31</v>
      </c>
      <c r="AN6" s="60">
        <f t="shared" ref="AN6:AN7" si="11">AM6+1</f>
        <v>32</v>
      </c>
      <c r="AO6" s="60">
        <f t="shared" ref="AO6:AO7" si="12">AN6+1</f>
        <v>33</v>
      </c>
      <c r="AP6" s="60">
        <f t="shared" ref="AP6:AP7" si="13">AO6+1</f>
        <v>34</v>
      </c>
      <c r="AQ6" s="60">
        <f t="shared" ref="AQ6:AQ7" si="14">AP6+1</f>
        <v>35</v>
      </c>
      <c r="AR6" s="60">
        <f t="shared" ref="AR6:AR7" si="15">AQ6+1</f>
        <v>36</v>
      </c>
      <c r="AS6" s="60">
        <f t="shared" ref="AS6:AS7" si="16">AR6+1</f>
        <v>37</v>
      </c>
      <c r="AT6" s="60">
        <f t="shared" ref="AT6:AT7" si="17">AS6+1</f>
        <v>38</v>
      </c>
      <c r="AU6" s="60">
        <f t="shared" ref="AU6:AU7" si="18">AT6+1</f>
        <v>39</v>
      </c>
      <c r="AV6" s="60">
        <f t="shared" ref="AV6:AV7" si="19">AU6+1</f>
        <v>40</v>
      </c>
      <c r="AW6" s="60"/>
    </row>
    <row r="7" spans="1:49" s="17" customFormat="1" x14ac:dyDescent="0.3">
      <c r="A7" s="18"/>
      <c r="B7" s="27"/>
      <c r="C7" s="284"/>
      <c r="D7" s="60"/>
      <c r="E7" s="60"/>
      <c r="F7" s="60"/>
      <c r="G7" s="60"/>
      <c r="H7" s="15">
        <f>H6-'2- Data Entry'!$E$8</f>
        <v>0</v>
      </c>
      <c r="I7" s="15">
        <f>H7+1</f>
        <v>1</v>
      </c>
      <c r="J7" s="15">
        <f t="shared" si="0"/>
        <v>2</v>
      </c>
      <c r="K7" s="15">
        <f t="shared" si="0"/>
        <v>3</v>
      </c>
      <c r="L7" s="15">
        <f t="shared" si="0"/>
        <v>4</v>
      </c>
      <c r="M7" s="15">
        <f t="shared" si="0"/>
        <v>5</v>
      </c>
      <c r="N7" s="15">
        <f t="shared" si="0"/>
        <v>6</v>
      </c>
      <c r="O7" s="15">
        <f t="shared" si="0"/>
        <v>7</v>
      </c>
      <c r="P7" s="15">
        <f t="shared" si="0"/>
        <v>8</v>
      </c>
      <c r="Q7" s="15">
        <f t="shared" si="0"/>
        <v>9</v>
      </c>
      <c r="R7" s="15">
        <f t="shared" si="0"/>
        <v>10</v>
      </c>
      <c r="S7" s="15">
        <f t="shared" si="0"/>
        <v>11</v>
      </c>
      <c r="T7" s="15">
        <f t="shared" si="0"/>
        <v>12</v>
      </c>
      <c r="U7" s="15">
        <f t="shared" si="0"/>
        <v>13</v>
      </c>
      <c r="V7" s="15">
        <f t="shared" si="0"/>
        <v>14</v>
      </c>
      <c r="W7" s="15">
        <f t="shared" si="0"/>
        <v>15</v>
      </c>
      <c r="X7" s="15">
        <f t="shared" si="0"/>
        <v>16</v>
      </c>
      <c r="Y7" s="15">
        <f t="shared" si="0"/>
        <v>17</v>
      </c>
      <c r="Z7" s="15">
        <f t="shared" si="0"/>
        <v>18</v>
      </c>
      <c r="AA7" s="15">
        <f t="shared" si="0"/>
        <v>19</v>
      </c>
      <c r="AB7" s="15">
        <f t="shared" si="0"/>
        <v>20</v>
      </c>
      <c r="AC7" s="15">
        <f t="shared" si="0"/>
        <v>21</v>
      </c>
      <c r="AD7" s="15">
        <f t="shared" si="1"/>
        <v>22</v>
      </c>
      <c r="AE7" s="15">
        <f t="shared" si="2"/>
        <v>23</v>
      </c>
      <c r="AF7" s="15">
        <f t="shared" si="3"/>
        <v>24</v>
      </c>
      <c r="AG7" s="15">
        <f t="shared" si="4"/>
        <v>25</v>
      </c>
      <c r="AH7" s="15">
        <f t="shared" si="5"/>
        <v>26</v>
      </c>
      <c r="AI7" s="15">
        <f t="shared" si="6"/>
        <v>27</v>
      </c>
      <c r="AJ7" s="15">
        <f t="shared" si="7"/>
        <v>28</v>
      </c>
      <c r="AK7" s="15">
        <f t="shared" si="8"/>
        <v>29</v>
      </c>
      <c r="AL7" s="15">
        <f t="shared" si="9"/>
        <v>30</v>
      </c>
      <c r="AM7" s="15">
        <f t="shared" si="10"/>
        <v>31</v>
      </c>
      <c r="AN7" s="15">
        <f t="shared" si="11"/>
        <v>32</v>
      </c>
      <c r="AO7" s="15">
        <f t="shared" si="12"/>
        <v>33</v>
      </c>
      <c r="AP7" s="15">
        <f t="shared" si="13"/>
        <v>34</v>
      </c>
      <c r="AQ7" s="15">
        <f t="shared" si="14"/>
        <v>35</v>
      </c>
      <c r="AR7" s="15">
        <f t="shared" si="15"/>
        <v>36</v>
      </c>
      <c r="AS7" s="15">
        <f t="shared" si="16"/>
        <v>37</v>
      </c>
      <c r="AT7" s="15">
        <f t="shared" si="17"/>
        <v>38</v>
      </c>
      <c r="AU7" s="15">
        <f t="shared" si="18"/>
        <v>39</v>
      </c>
      <c r="AV7" s="15">
        <f t="shared" si="19"/>
        <v>40</v>
      </c>
      <c r="AW7" s="15"/>
    </row>
    <row r="8" spans="1:49" s="132" customFormat="1" x14ac:dyDescent="0.3">
      <c r="A8" s="130"/>
      <c r="B8" s="138" t="s">
        <v>89</v>
      </c>
    </row>
    <row r="9" spans="1:49" s="132" customFormat="1" x14ac:dyDescent="0.3">
      <c r="A9" s="130"/>
      <c r="B9" s="139" t="str">
        <f>'2- Data Entry'!A47</f>
        <v>Maintenance Labour - Repair &amp; Replacement</v>
      </c>
      <c r="C9" s="140"/>
      <c r="D9" s="140"/>
      <c r="E9" s="140"/>
      <c r="F9" s="140"/>
      <c r="G9" s="140"/>
      <c r="H9" s="141">
        <f>'2- Data Entry'!B47</f>
        <v>0</v>
      </c>
      <c r="I9" s="142">
        <f>'3-Cost Projections'!H9*(1+'2- Data Entry'!$B$5)</f>
        <v>0</v>
      </c>
      <c r="J9" s="142">
        <f>I9*(1+'2- Data Entry'!$B$5)</f>
        <v>0</v>
      </c>
      <c r="K9" s="142">
        <f>J9*(1+'2- Data Entry'!$B$5)</f>
        <v>0</v>
      </c>
      <c r="L9" s="142">
        <f>K9*(1+'2- Data Entry'!$B$5)</f>
        <v>0</v>
      </c>
      <c r="M9" s="142">
        <f>L9*(1+'2- Data Entry'!$B$5)</f>
        <v>0</v>
      </c>
      <c r="N9" s="142">
        <f>M9*(1+'2- Data Entry'!$B$5)</f>
        <v>0</v>
      </c>
      <c r="O9" s="142">
        <f>N9*(1+'2- Data Entry'!$B$5)</f>
        <v>0</v>
      </c>
      <c r="P9" s="142">
        <f>O9*(1+'2- Data Entry'!$B$5)</f>
        <v>0</v>
      </c>
      <c r="Q9" s="142">
        <f>P9*(1+'2- Data Entry'!$B$5)</f>
        <v>0</v>
      </c>
      <c r="R9" s="142">
        <f>Q9*(1+'2- Data Entry'!$B$5)</f>
        <v>0</v>
      </c>
      <c r="S9" s="142">
        <f>R9*(1+'2- Data Entry'!$B$5)</f>
        <v>0</v>
      </c>
      <c r="T9" s="142">
        <f>S9*(1+'2- Data Entry'!$B$5)</f>
        <v>0</v>
      </c>
      <c r="U9" s="142">
        <f>T9*(1+'2- Data Entry'!$B$5)</f>
        <v>0</v>
      </c>
      <c r="V9" s="142">
        <f>U9*(1+'2- Data Entry'!$B$5)</f>
        <v>0</v>
      </c>
      <c r="W9" s="142">
        <f>V9*(1+'2- Data Entry'!$B$5)</f>
        <v>0</v>
      </c>
      <c r="X9" s="142">
        <f>W9*(1+'2- Data Entry'!$B$5)</f>
        <v>0</v>
      </c>
      <c r="Y9" s="142">
        <f>X9*(1+'2- Data Entry'!$B$5)</f>
        <v>0</v>
      </c>
      <c r="Z9" s="142">
        <f>Y9*(1+'2- Data Entry'!$B$5)</f>
        <v>0</v>
      </c>
      <c r="AA9" s="142">
        <f>Z9*(1+'2- Data Entry'!$B$5)</f>
        <v>0</v>
      </c>
      <c r="AB9" s="142">
        <f>AA9*(1+'2- Data Entry'!$B$5)</f>
        <v>0</v>
      </c>
      <c r="AC9" s="142">
        <f>AB9*(1+'2- Data Entry'!$B$5)</f>
        <v>0</v>
      </c>
      <c r="AD9" s="142">
        <f>AC9*(1+'2- Data Entry'!$B$5)</f>
        <v>0</v>
      </c>
      <c r="AE9" s="142">
        <f>AD9*(1+'2- Data Entry'!$B$5)</f>
        <v>0</v>
      </c>
      <c r="AF9" s="142">
        <f>AE9*(1+'2- Data Entry'!$B$5)</f>
        <v>0</v>
      </c>
      <c r="AG9" s="142">
        <f>AF9*(1+'2- Data Entry'!$B$5)</f>
        <v>0</v>
      </c>
      <c r="AH9" s="142">
        <f>AG9*(1+'2- Data Entry'!$B$5)</f>
        <v>0</v>
      </c>
      <c r="AI9" s="142">
        <f>AH9*(1+'2- Data Entry'!$B$5)</f>
        <v>0</v>
      </c>
      <c r="AJ9" s="142">
        <f>AI9*(1+'2- Data Entry'!$B$5)</f>
        <v>0</v>
      </c>
      <c r="AK9" s="142">
        <f>AJ9*(1+'2- Data Entry'!$B$5)</f>
        <v>0</v>
      </c>
      <c r="AL9" s="142">
        <f>AK9*(1+'2- Data Entry'!$B$5)</f>
        <v>0</v>
      </c>
      <c r="AM9" s="142">
        <f>AL9*(1+'2- Data Entry'!$B$5)</f>
        <v>0</v>
      </c>
      <c r="AN9" s="142">
        <f>AM9*(1+'2- Data Entry'!$B$5)</f>
        <v>0</v>
      </c>
      <c r="AO9" s="142">
        <f>AN9*(1+'2- Data Entry'!$B$5)</f>
        <v>0</v>
      </c>
      <c r="AP9" s="142">
        <f>AO9*(1+'2- Data Entry'!$B$5)</f>
        <v>0</v>
      </c>
      <c r="AQ9" s="142">
        <f>AP9*(1+'2- Data Entry'!$B$5)</f>
        <v>0</v>
      </c>
      <c r="AR9" s="142">
        <f>AQ9*(1+'2- Data Entry'!$B$5)</f>
        <v>0</v>
      </c>
      <c r="AS9" s="142">
        <f>AR9*(1+'2- Data Entry'!$B$5)</f>
        <v>0</v>
      </c>
      <c r="AT9" s="142">
        <f>AS9*(1+'2- Data Entry'!$B$5)</f>
        <v>0</v>
      </c>
      <c r="AU9" s="142">
        <f>AT9*(1+'2- Data Entry'!$B$5)</f>
        <v>0</v>
      </c>
      <c r="AV9" s="142">
        <f>AU9*(1+'2- Data Entry'!$B$5)</f>
        <v>0</v>
      </c>
    </row>
    <row r="10" spans="1:49" s="132" customFormat="1" x14ac:dyDescent="0.3">
      <c r="A10" s="130"/>
      <c r="B10" s="139" t="str">
        <f>'2- Data Entry'!A48</f>
        <v>Transport</v>
      </c>
      <c r="C10" s="140"/>
      <c r="D10" s="140"/>
      <c r="E10" s="140"/>
      <c r="F10" s="140"/>
      <c r="G10" s="140"/>
      <c r="H10" s="141">
        <f>'2- Data Entry'!B48</f>
        <v>0</v>
      </c>
      <c r="I10" s="142">
        <f>'3-Cost Projections'!H10*(1+'2- Data Entry'!$B$5)</f>
        <v>0</v>
      </c>
      <c r="J10" s="142">
        <f>I10*(1+'2- Data Entry'!$B$5)</f>
        <v>0</v>
      </c>
      <c r="K10" s="142">
        <f>J10*(1+'2- Data Entry'!$B$5)</f>
        <v>0</v>
      </c>
      <c r="L10" s="142">
        <f>K10*(1+'2- Data Entry'!$B$5)</f>
        <v>0</v>
      </c>
      <c r="M10" s="142">
        <f>L10*(1+'2- Data Entry'!$B$5)</f>
        <v>0</v>
      </c>
      <c r="N10" s="142">
        <f>M10*(1+'2- Data Entry'!$B$5)</f>
        <v>0</v>
      </c>
      <c r="O10" s="142">
        <f>N10*(1+'2- Data Entry'!$B$5)</f>
        <v>0</v>
      </c>
      <c r="P10" s="142">
        <f>O10*(1+'2- Data Entry'!$B$5)</f>
        <v>0</v>
      </c>
      <c r="Q10" s="142">
        <f>P10*(1+'2- Data Entry'!$B$5)</f>
        <v>0</v>
      </c>
      <c r="R10" s="142">
        <f>Q10*(1+'2- Data Entry'!$B$5)</f>
        <v>0</v>
      </c>
      <c r="S10" s="142">
        <f>R10*(1+'2- Data Entry'!$B$5)</f>
        <v>0</v>
      </c>
      <c r="T10" s="142">
        <f>S10*(1+'2- Data Entry'!$B$5)</f>
        <v>0</v>
      </c>
      <c r="U10" s="142">
        <f>T10*(1+'2- Data Entry'!$B$5)</f>
        <v>0</v>
      </c>
      <c r="V10" s="142">
        <f>U10*(1+'2- Data Entry'!$B$5)</f>
        <v>0</v>
      </c>
      <c r="W10" s="142">
        <f>V10*(1+'2- Data Entry'!$B$5)</f>
        <v>0</v>
      </c>
      <c r="X10" s="142">
        <f>W10*(1+'2- Data Entry'!$B$5)</f>
        <v>0</v>
      </c>
      <c r="Y10" s="142">
        <f>X10*(1+'2- Data Entry'!$B$5)</f>
        <v>0</v>
      </c>
      <c r="Z10" s="142">
        <f>Y10*(1+'2- Data Entry'!$B$5)</f>
        <v>0</v>
      </c>
      <c r="AA10" s="142">
        <f>Z10*(1+'2- Data Entry'!$B$5)</f>
        <v>0</v>
      </c>
      <c r="AB10" s="142">
        <f>AA10*(1+'2- Data Entry'!$B$5)</f>
        <v>0</v>
      </c>
      <c r="AC10" s="142">
        <f>AB10*(1+'2- Data Entry'!$B$5)</f>
        <v>0</v>
      </c>
      <c r="AD10" s="142">
        <f>AC10*(1+'2- Data Entry'!$B$5)</f>
        <v>0</v>
      </c>
      <c r="AE10" s="142">
        <f>AD10*(1+'2- Data Entry'!$B$5)</f>
        <v>0</v>
      </c>
      <c r="AF10" s="142">
        <f>AE10*(1+'2- Data Entry'!$B$5)</f>
        <v>0</v>
      </c>
      <c r="AG10" s="142">
        <f>AF10*(1+'2- Data Entry'!$B$5)</f>
        <v>0</v>
      </c>
      <c r="AH10" s="142">
        <f>AG10*(1+'2- Data Entry'!$B$5)</f>
        <v>0</v>
      </c>
      <c r="AI10" s="142">
        <f>AH10*(1+'2- Data Entry'!$B$5)</f>
        <v>0</v>
      </c>
      <c r="AJ10" s="142">
        <f>AI10*(1+'2- Data Entry'!$B$5)</f>
        <v>0</v>
      </c>
      <c r="AK10" s="142">
        <f>AJ10*(1+'2- Data Entry'!$B$5)</f>
        <v>0</v>
      </c>
      <c r="AL10" s="142">
        <f>AK10*(1+'2- Data Entry'!$B$5)</f>
        <v>0</v>
      </c>
      <c r="AM10" s="142">
        <f>AL10*(1+'2- Data Entry'!$B$5)</f>
        <v>0</v>
      </c>
      <c r="AN10" s="142">
        <f>AM10*(1+'2- Data Entry'!$B$5)</f>
        <v>0</v>
      </c>
      <c r="AO10" s="142">
        <f>AN10*(1+'2- Data Entry'!$B$5)</f>
        <v>0</v>
      </c>
      <c r="AP10" s="142">
        <f>AO10*(1+'2- Data Entry'!$B$5)</f>
        <v>0</v>
      </c>
      <c r="AQ10" s="142">
        <f>AP10*(1+'2- Data Entry'!$B$5)</f>
        <v>0</v>
      </c>
      <c r="AR10" s="142">
        <f>AQ10*(1+'2- Data Entry'!$B$5)</f>
        <v>0</v>
      </c>
      <c r="AS10" s="142">
        <f>AR10*(1+'2- Data Entry'!$B$5)</f>
        <v>0</v>
      </c>
      <c r="AT10" s="142">
        <f>AS10*(1+'2- Data Entry'!$B$5)</f>
        <v>0</v>
      </c>
      <c r="AU10" s="142">
        <f>AT10*(1+'2- Data Entry'!$B$5)</f>
        <v>0</v>
      </c>
      <c r="AV10" s="142">
        <f>AU10*(1+'2- Data Entry'!$B$5)</f>
        <v>0</v>
      </c>
    </row>
    <row r="11" spans="1:49" s="132" customFormat="1" x14ac:dyDescent="0.3">
      <c r="A11" s="130"/>
      <c r="B11" s="139" t="str">
        <f>'2- Data Entry'!A49</f>
        <v>Communication and Stationery</v>
      </c>
      <c r="C11" s="140"/>
      <c r="D11" s="140"/>
      <c r="E11" s="140"/>
      <c r="F11" s="140"/>
      <c r="G11" s="140"/>
      <c r="H11" s="141">
        <f>'2- Data Entry'!B49</f>
        <v>0</v>
      </c>
      <c r="I11" s="142">
        <f>'3-Cost Projections'!H11*(1+'2- Data Entry'!$B$5)</f>
        <v>0</v>
      </c>
      <c r="J11" s="142">
        <f>I11*(1+'2- Data Entry'!$B$5)</f>
        <v>0</v>
      </c>
      <c r="K11" s="142">
        <f>J11*(1+'2- Data Entry'!$B$5)</f>
        <v>0</v>
      </c>
      <c r="L11" s="142">
        <f>K11*(1+'2- Data Entry'!$B$5)</f>
        <v>0</v>
      </c>
      <c r="M11" s="142">
        <f>L11*(1+'2- Data Entry'!$B$5)</f>
        <v>0</v>
      </c>
      <c r="N11" s="142">
        <f>M11*(1+'2- Data Entry'!$B$5)</f>
        <v>0</v>
      </c>
      <c r="O11" s="142">
        <f>N11*(1+'2- Data Entry'!$B$5)</f>
        <v>0</v>
      </c>
      <c r="P11" s="142">
        <f>O11*(1+'2- Data Entry'!$B$5)</f>
        <v>0</v>
      </c>
      <c r="Q11" s="142">
        <f>P11*(1+'2- Data Entry'!$B$5)</f>
        <v>0</v>
      </c>
      <c r="R11" s="142">
        <f>Q11*(1+'2- Data Entry'!$B$5)</f>
        <v>0</v>
      </c>
      <c r="S11" s="142">
        <f>R11*(1+'2- Data Entry'!$B$5)</f>
        <v>0</v>
      </c>
      <c r="T11" s="142">
        <f>S11*(1+'2- Data Entry'!$B$5)</f>
        <v>0</v>
      </c>
      <c r="U11" s="142">
        <f>T11*(1+'2- Data Entry'!$B$5)</f>
        <v>0</v>
      </c>
      <c r="V11" s="142">
        <f>U11*(1+'2- Data Entry'!$B$5)</f>
        <v>0</v>
      </c>
      <c r="W11" s="142">
        <f>V11*(1+'2- Data Entry'!$B$5)</f>
        <v>0</v>
      </c>
      <c r="X11" s="142">
        <f>W11*(1+'2- Data Entry'!$B$5)</f>
        <v>0</v>
      </c>
      <c r="Y11" s="142">
        <f>X11*(1+'2- Data Entry'!$B$5)</f>
        <v>0</v>
      </c>
      <c r="Z11" s="142">
        <f>Y11*(1+'2- Data Entry'!$B$5)</f>
        <v>0</v>
      </c>
      <c r="AA11" s="142">
        <f>Z11*(1+'2- Data Entry'!$B$5)</f>
        <v>0</v>
      </c>
      <c r="AB11" s="142">
        <f>AA11*(1+'2- Data Entry'!$B$5)</f>
        <v>0</v>
      </c>
      <c r="AC11" s="142">
        <f>AB11*(1+'2- Data Entry'!$B$5)</f>
        <v>0</v>
      </c>
      <c r="AD11" s="142">
        <f>AC11*(1+'2- Data Entry'!$B$5)</f>
        <v>0</v>
      </c>
      <c r="AE11" s="142">
        <f>AD11*(1+'2- Data Entry'!$B$5)</f>
        <v>0</v>
      </c>
      <c r="AF11" s="142">
        <f>AE11*(1+'2- Data Entry'!$B$5)</f>
        <v>0</v>
      </c>
      <c r="AG11" s="142">
        <f>AF11*(1+'2- Data Entry'!$B$5)</f>
        <v>0</v>
      </c>
      <c r="AH11" s="142">
        <f>AG11*(1+'2- Data Entry'!$B$5)</f>
        <v>0</v>
      </c>
      <c r="AI11" s="142">
        <f>AH11*(1+'2- Data Entry'!$B$5)</f>
        <v>0</v>
      </c>
      <c r="AJ11" s="142">
        <f>AI11*(1+'2- Data Entry'!$B$5)</f>
        <v>0</v>
      </c>
      <c r="AK11" s="142">
        <f>AJ11*(1+'2- Data Entry'!$B$5)</f>
        <v>0</v>
      </c>
      <c r="AL11" s="142">
        <f>AK11*(1+'2- Data Entry'!$B$5)</f>
        <v>0</v>
      </c>
      <c r="AM11" s="142">
        <f>AL11*(1+'2- Data Entry'!$B$5)</f>
        <v>0</v>
      </c>
      <c r="AN11" s="142">
        <f>AM11*(1+'2- Data Entry'!$B$5)</f>
        <v>0</v>
      </c>
      <c r="AO11" s="142">
        <f>AN11*(1+'2- Data Entry'!$B$5)</f>
        <v>0</v>
      </c>
      <c r="AP11" s="142">
        <f>AO11*(1+'2- Data Entry'!$B$5)</f>
        <v>0</v>
      </c>
      <c r="AQ11" s="142">
        <f>AP11*(1+'2- Data Entry'!$B$5)</f>
        <v>0</v>
      </c>
      <c r="AR11" s="142">
        <f>AQ11*(1+'2- Data Entry'!$B$5)</f>
        <v>0</v>
      </c>
      <c r="AS11" s="142">
        <f>AR11*(1+'2- Data Entry'!$B$5)</f>
        <v>0</v>
      </c>
      <c r="AT11" s="142">
        <f>AS11*(1+'2- Data Entry'!$B$5)</f>
        <v>0</v>
      </c>
      <c r="AU11" s="142">
        <f>AT11*(1+'2- Data Entry'!$B$5)</f>
        <v>0</v>
      </c>
      <c r="AV11" s="142">
        <f>AU11*(1+'2- Data Entry'!$B$5)</f>
        <v>0</v>
      </c>
    </row>
    <row r="12" spans="1:49" s="132" customFormat="1" x14ac:dyDescent="0.3">
      <c r="A12" s="130"/>
      <c r="B12" s="139" t="str">
        <f>'2- Data Entry'!A50</f>
        <v>Care taker fees (30%)</v>
      </c>
      <c r="C12" s="140"/>
      <c r="D12" s="140"/>
      <c r="E12" s="140"/>
      <c r="F12" s="140"/>
      <c r="G12" s="140"/>
      <c r="H12" s="141">
        <f>'2- Data Entry'!B50</f>
        <v>0</v>
      </c>
      <c r="I12" s="142">
        <f>'3-Cost Projections'!H12*(1+'2- Data Entry'!$B$5)</f>
        <v>0</v>
      </c>
      <c r="J12" s="142">
        <f>I12*(1+'2- Data Entry'!$B$5)</f>
        <v>0</v>
      </c>
      <c r="K12" s="142">
        <f>J12*(1+'2- Data Entry'!$B$5)</f>
        <v>0</v>
      </c>
      <c r="L12" s="142">
        <f>K12*(1+'2- Data Entry'!$B$5)</f>
        <v>0</v>
      </c>
      <c r="M12" s="142">
        <f>L12*(1+'2- Data Entry'!$B$5)</f>
        <v>0</v>
      </c>
      <c r="N12" s="142">
        <f>M12*(1+'2- Data Entry'!$B$5)</f>
        <v>0</v>
      </c>
      <c r="O12" s="142">
        <f>N12*(1+'2- Data Entry'!$B$5)</f>
        <v>0</v>
      </c>
      <c r="P12" s="142">
        <f>O12*(1+'2- Data Entry'!$B$5)</f>
        <v>0</v>
      </c>
      <c r="Q12" s="142">
        <f>P12*(1+'2- Data Entry'!$B$5)</f>
        <v>0</v>
      </c>
      <c r="R12" s="142">
        <f>Q12*(1+'2- Data Entry'!$B$5)</f>
        <v>0</v>
      </c>
      <c r="S12" s="142">
        <f>R12*(1+'2- Data Entry'!$B$5)</f>
        <v>0</v>
      </c>
      <c r="T12" s="142">
        <f>S12*(1+'2- Data Entry'!$B$5)</f>
        <v>0</v>
      </c>
      <c r="U12" s="142">
        <f>T12*(1+'2- Data Entry'!$B$5)</f>
        <v>0</v>
      </c>
      <c r="V12" s="142">
        <f>U12*(1+'2- Data Entry'!$B$5)</f>
        <v>0</v>
      </c>
      <c r="W12" s="142">
        <f>V12*(1+'2- Data Entry'!$B$5)</f>
        <v>0</v>
      </c>
      <c r="X12" s="142">
        <f>W12*(1+'2- Data Entry'!$B$5)</f>
        <v>0</v>
      </c>
      <c r="Y12" s="142">
        <f>X12*(1+'2- Data Entry'!$B$5)</f>
        <v>0</v>
      </c>
      <c r="Z12" s="142">
        <f>Y12*(1+'2- Data Entry'!$B$5)</f>
        <v>0</v>
      </c>
      <c r="AA12" s="142">
        <f>Z12*(1+'2- Data Entry'!$B$5)</f>
        <v>0</v>
      </c>
      <c r="AB12" s="142">
        <f>AA12*(1+'2- Data Entry'!$B$5)</f>
        <v>0</v>
      </c>
      <c r="AC12" s="142">
        <f>AB12*(1+'2- Data Entry'!$B$5)</f>
        <v>0</v>
      </c>
      <c r="AD12" s="142">
        <f>AC12*(1+'2- Data Entry'!$B$5)</f>
        <v>0</v>
      </c>
      <c r="AE12" s="142">
        <f>AD12*(1+'2- Data Entry'!$B$5)</f>
        <v>0</v>
      </c>
      <c r="AF12" s="142">
        <f>AE12*(1+'2- Data Entry'!$B$5)</f>
        <v>0</v>
      </c>
      <c r="AG12" s="142">
        <f>AF12*(1+'2- Data Entry'!$B$5)</f>
        <v>0</v>
      </c>
      <c r="AH12" s="142">
        <f>AG12*(1+'2- Data Entry'!$B$5)</f>
        <v>0</v>
      </c>
      <c r="AI12" s="142">
        <f>AH12*(1+'2- Data Entry'!$B$5)</f>
        <v>0</v>
      </c>
      <c r="AJ12" s="142">
        <f>AI12*(1+'2- Data Entry'!$B$5)</f>
        <v>0</v>
      </c>
      <c r="AK12" s="142">
        <f>AJ12*(1+'2- Data Entry'!$B$5)</f>
        <v>0</v>
      </c>
      <c r="AL12" s="142">
        <f>AK12*(1+'2- Data Entry'!$B$5)</f>
        <v>0</v>
      </c>
      <c r="AM12" s="142">
        <f>AL12*(1+'2- Data Entry'!$B$5)</f>
        <v>0</v>
      </c>
      <c r="AN12" s="142">
        <f>AM12*(1+'2- Data Entry'!$B$5)</f>
        <v>0</v>
      </c>
      <c r="AO12" s="142">
        <f>AN12*(1+'2- Data Entry'!$B$5)</f>
        <v>0</v>
      </c>
      <c r="AP12" s="142">
        <f>AO12*(1+'2- Data Entry'!$B$5)</f>
        <v>0</v>
      </c>
      <c r="AQ12" s="142">
        <f>AP12*(1+'2- Data Entry'!$B$5)</f>
        <v>0</v>
      </c>
      <c r="AR12" s="142">
        <f>AQ12*(1+'2- Data Entry'!$B$5)</f>
        <v>0</v>
      </c>
      <c r="AS12" s="142">
        <f>AR12*(1+'2- Data Entry'!$B$5)</f>
        <v>0</v>
      </c>
      <c r="AT12" s="142">
        <f>AS12*(1+'2- Data Entry'!$B$5)</f>
        <v>0</v>
      </c>
      <c r="AU12" s="142">
        <f>AT12*(1+'2- Data Entry'!$B$5)</f>
        <v>0</v>
      </c>
      <c r="AV12" s="142">
        <f>AU12*(1+'2- Data Entry'!$B$5)</f>
        <v>0</v>
      </c>
    </row>
    <row r="13" spans="1:49" s="132" customFormat="1" x14ac:dyDescent="0.3">
      <c r="A13" s="130"/>
      <c r="B13" s="139" t="str">
        <f>'2- Data Entry'!A51</f>
        <v>Payment to Sub-county Account (20%)</v>
      </c>
      <c r="C13" s="140"/>
      <c r="D13" s="140"/>
      <c r="E13" s="140"/>
      <c r="F13" s="140"/>
      <c r="G13" s="140"/>
      <c r="H13" s="141">
        <f>'2- Data Entry'!B51</f>
        <v>0</v>
      </c>
      <c r="I13" s="142">
        <f>'3-Cost Projections'!H13*(1+'2- Data Entry'!$B$5)</f>
        <v>0</v>
      </c>
      <c r="J13" s="142">
        <f>'3-Cost Projections'!I13*(1+'2- Data Entry'!$B$5)</f>
        <v>0</v>
      </c>
      <c r="K13" s="142">
        <f>'3-Cost Projections'!J13*(1+'2- Data Entry'!$B$5)</f>
        <v>0</v>
      </c>
      <c r="L13" s="142">
        <f>'3-Cost Projections'!K13*(1+'2- Data Entry'!$B$5)</f>
        <v>0</v>
      </c>
      <c r="M13" s="142">
        <f>'3-Cost Projections'!L13*(1+'2- Data Entry'!$B$5)</f>
        <v>0</v>
      </c>
      <c r="N13" s="142">
        <f>'3-Cost Projections'!M13*(1+'2- Data Entry'!$B$5)</f>
        <v>0</v>
      </c>
      <c r="O13" s="142">
        <f>'3-Cost Projections'!N13*(1+'2- Data Entry'!$B$5)</f>
        <v>0</v>
      </c>
      <c r="P13" s="142">
        <f>'3-Cost Projections'!O13*(1+'2- Data Entry'!$B$5)</f>
        <v>0</v>
      </c>
      <c r="Q13" s="142">
        <f>'3-Cost Projections'!P13*(1+'2- Data Entry'!$B$5)</f>
        <v>0</v>
      </c>
      <c r="R13" s="142">
        <f>'3-Cost Projections'!Q13*(1+'2- Data Entry'!$B$5)</f>
        <v>0</v>
      </c>
      <c r="S13" s="142">
        <f>'3-Cost Projections'!R13*(1+'2- Data Entry'!$B$5)</f>
        <v>0</v>
      </c>
      <c r="T13" s="142">
        <f>'3-Cost Projections'!S13*(1+'2- Data Entry'!$B$5)</f>
        <v>0</v>
      </c>
      <c r="U13" s="142">
        <f>'3-Cost Projections'!T13*(1+'2- Data Entry'!$B$5)</f>
        <v>0</v>
      </c>
      <c r="V13" s="142">
        <f>'3-Cost Projections'!U13*(1+'2- Data Entry'!$B$5)</f>
        <v>0</v>
      </c>
      <c r="W13" s="142">
        <f>'3-Cost Projections'!V13*(1+'2- Data Entry'!$B$5)</f>
        <v>0</v>
      </c>
      <c r="X13" s="142">
        <f>'3-Cost Projections'!W13*(1+'2- Data Entry'!$B$5)</f>
        <v>0</v>
      </c>
      <c r="Y13" s="142">
        <f>'3-Cost Projections'!X13*(1+'2- Data Entry'!$B$5)</f>
        <v>0</v>
      </c>
      <c r="Z13" s="142">
        <f>'3-Cost Projections'!Y13*(1+'2- Data Entry'!$B$5)</f>
        <v>0</v>
      </c>
      <c r="AA13" s="142">
        <f>'3-Cost Projections'!Z13*(1+'2- Data Entry'!$B$5)</f>
        <v>0</v>
      </c>
      <c r="AB13" s="142">
        <f>'3-Cost Projections'!AA13*(1+'2- Data Entry'!$B$5)</f>
        <v>0</v>
      </c>
      <c r="AC13" s="142">
        <f>'3-Cost Projections'!AB13*(1+'2- Data Entry'!$B$5)</f>
        <v>0</v>
      </c>
      <c r="AD13" s="142">
        <f>'3-Cost Projections'!AC13*(1+'2- Data Entry'!$B$5)</f>
        <v>0</v>
      </c>
      <c r="AE13" s="142">
        <f>'3-Cost Projections'!AD13*(1+'2- Data Entry'!$B$5)</f>
        <v>0</v>
      </c>
      <c r="AF13" s="142">
        <f>'3-Cost Projections'!AE13*(1+'2- Data Entry'!$B$5)</f>
        <v>0</v>
      </c>
      <c r="AG13" s="142">
        <f>'3-Cost Projections'!AF13*(1+'2- Data Entry'!$B$5)</f>
        <v>0</v>
      </c>
      <c r="AH13" s="142">
        <f>'3-Cost Projections'!AG13*(1+'2- Data Entry'!$B$5)</f>
        <v>0</v>
      </c>
      <c r="AI13" s="142">
        <f>'3-Cost Projections'!AH13*(1+'2- Data Entry'!$B$5)</f>
        <v>0</v>
      </c>
      <c r="AJ13" s="142">
        <f>'3-Cost Projections'!AI13*(1+'2- Data Entry'!$B$5)</f>
        <v>0</v>
      </c>
      <c r="AK13" s="142">
        <f>'3-Cost Projections'!AJ13*(1+'2- Data Entry'!$B$5)</f>
        <v>0</v>
      </c>
      <c r="AL13" s="142">
        <f>'3-Cost Projections'!AK13*(1+'2- Data Entry'!$B$5)</f>
        <v>0</v>
      </c>
      <c r="AM13" s="142">
        <f>'3-Cost Projections'!AL13*(1+'2- Data Entry'!$B$5)</f>
        <v>0</v>
      </c>
      <c r="AN13" s="142">
        <f>'3-Cost Projections'!AM13*(1+'2- Data Entry'!$B$5)</f>
        <v>0</v>
      </c>
      <c r="AO13" s="142">
        <f>'3-Cost Projections'!AN13*(1+'2- Data Entry'!$B$5)</f>
        <v>0</v>
      </c>
      <c r="AP13" s="142">
        <f>'3-Cost Projections'!AO13*(1+'2- Data Entry'!$B$5)</f>
        <v>0</v>
      </c>
      <c r="AQ13" s="142">
        <f>'3-Cost Projections'!AP13*(1+'2- Data Entry'!$B$5)</f>
        <v>0</v>
      </c>
      <c r="AR13" s="142">
        <f>'3-Cost Projections'!AQ13*(1+'2- Data Entry'!$B$5)</f>
        <v>0</v>
      </c>
      <c r="AS13" s="142">
        <f>'3-Cost Projections'!AR13*(1+'2- Data Entry'!$B$5)</f>
        <v>0</v>
      </c>
      <c r="AT13" s="142">
        <f>'3-Cost Projections'!AS13*(1+'2- Data Entry'!$B$5)</f>
        <v>0</v>
      </c>
      <c r="AU13" s="142">
        <f>'3-Cost Projections'!AT13*(1+'2- Data Entry'!$B$5)</f>
        <v>0</v>
      </c>
      <c r="AV13" s="142">
        <f>'3-Cost Projections'!AU13*(1+'2- Data Entry'!$B$5)</f>
        <v>0</v>
      </c>
    </row>
    <row r="14" spans="1:49" s="132" customFormat="1" x14ac:dyDescent="0.3">
      <c r="A14" s="130"/>
      <c r="B14" s="139" t="str">
        <f>'2- Data Entry'!A52</f>
        <v>Subscription to HPMA (10%)</v>
      </c>
      <c r="C14" s="140"/>
      <c r="D14" s="140"/>
      <c r="E14" s="140"/>
      <c r="F14" s="140"/>
      <c r="G14" s="140"/>
      <c r="H14" s="141">
        <f>'2- Data Entry'!B52</f>
        <v>0</v>
      </c>
      <c r="I14" s="142">
        <f>'3-Cost Projections'!H14*(1+'2- Data Entry'!$B$5)</f>
        <v>0</v>
      </c>
      <c r="J14" s="142">
        <f>I14*(1+'2- Data Entry'!$B$5)</f>
        <v>0</v>
      </c>
      <c r="K14" s="142">
        <f>J14*(1+'2- Data Entry'!$B$5)</f>
        <v>0</v>
      </c>
      <c r="L14" s="142">
        <f>K14*(1+'2- Data Entry'!$B$5)</f>
        <v>0</v>
      </c>
      <c r="M14" s="142">
        <f>L14*(1+'2- Data Entry'!$B$5)</f>
        <v>0</v>
      </c>
      <c r="N14" s="142">
        <f>M14*(1+'2- Data Entry'!$B$5)</f>
        <v>0</v>
      </c>
      <c r="O14" s="142">
        <f>N14*(1+'2- Data Entry'!$B$5)</f>
        <v>0</v>
      </c>
      <c r="P14" s="142">
        <f>O14*(1+'2- Data Entry'!$B$5)</f>
        <v>0</v>
      </c>
      <c r="Q14" s="142">
        <f>P14*(1+'2- Data Entry'!$B$5)</f>
        <v>0</v>
      </c>
      <c r="R14" s="142">
        <f>Q14*(1+'2- Data Entry'!$B$5)</f>
        <v>0</v>
      </c>
      <c r="S14" s="142">
        <f>R14*(1+'2- Data Entry'!$B$5)</f>
        <v>0</v>
      </c>
      <c r="T14" s="142">
        <f>S14*(1+'2- Data Entry'!$B$5)</f>
        <v>0</v>
      </c>
      <c r="U14" s="142">
        <f>T14*(1+'2- Data Entry'!$B$5)</f>
        <v>0</v>
      </c>
      <c r="V14" s="142">
        <f>U14*(1+'2- Data Entry'!$B$5)</f>
        <v>0</v>
      </c>
      <c r="W14" s="142">
        <f>V14*(1+'2- Data Entry'!$B$5)</f>
        <v>0</v>
      </c>
      <c r="X14" s="142">
        <f>W14*(1+'2- Data Entry'!$B$5)</f>
        <v>0</v>
      </c>
      <c r="Y14" s="142">
        <f>X14*(1+'2- Data Entry'!$B$5)</f>
        <v>0</v>
      </c>
      <c r="Z14" s="142">
        <f>Y14*(1+'2- Data Entry'!$B$5)</f>
        <v>0</v>
      </c>
      <c r="AA14" s="142">
        <f>Z14*(1+'2- Data Entry'!$B$5)</f>
        <v>0</v>
      </c>
      <c r="AB14" s="142">
        <f>AA14*(1+'2- Data Entry'!$B$5)</f>
        <v>0</v>
      </c>
      <c r="AC14" s="142">
        <f>AB14*(1+'2- Data Entry'!$B$5)</f>
        <v>0</v>
      </c>
      <c r="AD14" s="142">
        <f>AC14*(1+'2- Data Entry'!$B$5)</f>
        <v>0</v>
      </c>
      <c r="AE14" s="142">
        <f>AD14*(1+'2- Data Entry'!$B$5)</f>
        <v>0</v>
      </c>
      <c r="AF14" s="142">
        <f>AE14*(1+'2- Data Entry'!$B$5)</f>
        <v>0</v>
      </c>
      <c r="AG14" s="142">
        <f>AF14*(1+'2- Data Entry'!$B$5)</f>
        <v>0</v>
      </c>
      <c r="AH14" s="142">
        <f>AG14*(1+'2- Data Entry'!$B$5)</f>
        <v>0</v>
      </c>
      <c r="AI14" s="142">
        <f>AH14*(1+'2- Data Entry'!$B$5)</f>
        <v>0</v>
      </c>
      <c r="AJ14" s="142">
        <f>AI14*(1+'2- Data Entry'!$B$5)</f>
        <v>0</v>
      </c>
      <c r="AK14" s="142">
        <f>AJ14*(1+'2- Data Entry'!$B$5)</f>
        <v>0</v>
      </c>
      <c r="AL14" s="142">
        <f>AK14*(1+'2- Data Entry'!$B$5)</f>
        <v>0</v>
      </c>
      <c r="AM14" s="142">
        <f>AL14*(1+'2- Data Entry'!$B$5)</f>
        <v>0</v>
      </c>
      <c r="AN14" s="142">
        <f>AM14*(1+'2- Data Entry'!$B$5)</f>
        <v>0</v>
      </c>
      <c r="AO14" s="142">
        <f>AN14*(1+'2- Data Entry'!$B$5)</f>
        <v>0</v>
      </c>
      <c r="AP14" s="142">
        <f>AO14*(1+'2- Data Entry'!$B$5)</f>
        <v>0</v>
      </c>
      <c r="AQ14" s="142">
        <f>AP14*(1+'2- Data Entry'!$B$5)</f>
        <v>0</v>
      </c>
      <c r="AR14" s="142">
        <f>AQ14*(1+'2- Data Entry'!$B$5)</f>
        <v>0</v>
      </c>
      <c r="AS14" s="142">
        <f>AR14*(1+'2- Data Entry'!$B$5)</f>
        <v>0</v>
      </c>
      <c r="AT14" s="142">
        <f>AS14*(1+'2- Data Entry'!$B$5)</f>
        <v>0</v>
      </c>
      <c r="AU14" s="142">
        <f>AT14*(1+'2- Data Entry'!$B$5)</f>
        <v>0</v>
      </c>
      <c r="AV14" s="142">
        <f>AU14*(1+'2- Data Entry'!$B$5)</f>
        <v>0</v>
      </c>
    </row>
    <row r="15" spans="1:49" s="132" customFormat="1" x14ac:dyDescent="0.3">
      <c r="A15" s="130"/>
      <c r="B15" s="139" t="e">
        <f>'2- Data Entry'!#REF!</f>
        <v>#REF!</v>
      </c>
      <c r="C15" s="140"/>
      <c r="D15" s="140"/>
      <c r="E15" s="140"/>
      <c r="F15" s="140"/>
      <c r="G15" s="140"/>
      <c r="H15" s="141" t="e">
        <f>'2- Data Entry'!#REF!</f>
        <v>#REF!</v>
      </c>
      <c r="I15" s="142" t="e">
        <f>'3-Cost Projections'!H15*(1+'2- Data Entry'!$B$5)</f>
        <v>#REF!</v>
      </c>
      <c r="J15" s="142" t="e">
        <f>'3-Cost Projections'!I15*(1+'2- Data Entry'!$B$5)</f>
        <v>#REF!</v>
      </c>
      <c r="K15" s="142" t="e">
        <f>'3-Cost Projections'!J15*(1+'2- Data Entry'!$B$5)</f>
        <v>#REF!</v>
      </c>
      <c r="L15" s="142" t="e">
        <f>'3-Cost Projections'!K15*(1+'2- Data Entry'!$B$5)</f>
        <v>#REF!</v>
      </c>
      <c r="M15" s="142" t="e">
        <f>'3-Cost Projections'!L15*(1+'2- Data Entry'!$B$5)</f>
        <v>#REF!</v>
      </c>
      <c r="N15" s="142" t="e">
        <f>'3-Cost Projections'!M15*(1+'2- Data Entry'!$B$5)</f>
        <v>#REF!</v>
      </c>
      <c r="O15" s="142" t="e">
        <f>'3-Cost Projections'!N15*(1+'2- Data Entry'!$B$5)</f>
        <v>#REF!</v>
      </c>
      <c r="P15" s="142" t="e">
        <f>'3-Cost Projections'!O15*(1+'2- Data Entry'!$B$5)</f>
        <v>#REF!</v>
      </c>
      <c r="Q15" s="142" t="e">
        <f>'3-Cost Projections'!P15*(1+'2- Data Entry'!$B$5)</f>
        <v>#REF!</v>
      </c>
      <c r="R15" s="142" t="e">
        <f>'3-Cost Projections'!Q15*(1+'2- Data Entry'!$B$5)</f>
        <v>#REF!</v>
      </c>
      <c r="S15" s="142" t="e">
        <f>'3-Cost Projections'!R15*(1+'2- Data Entry'!$B$5)</f>
        <v>#REF!</v>
      </c>
      <c r="T15" s="142" t="e">
        <f>'3-Cost Projections'!S15*(1+'2- Data Entry'!$B$5)</f>
        <v>#REF!</v>
      </c>
      <c r="U15" s="142" t="e">
        <f>'3-Cost Projections'!T15*(1+'2- Data Entry'!$B$5)</f>
        <v>#REF!</v>
      </c>
      <c r="V15" s="142" t="e">
        <f>'3-Cost Projections'!U15*(1+'2- Data Entry'!$B$5)</f>
        <v>#REF!</v>
      </c>
      <c r="W15" s="142" t="e">
        <f>'3-Cost Projections'!V15*(1+'2- Data Entry'!$B$5)</f>
        <v>#REF!</v>
      </c>
      <c r="X15" s="142" t="e">
        <f>'3-Cost Projections'!W15*(1+'2- Data Entry'!$B$5)</f>
        <v>#REF!</v>
      </c>
      <c r="Y15" s="142" t="e">
        <f>'3-Cost Projections'!X15*(1+'2- Data Entry'!$B$5)</f>
        <v>#REF!</v>
      </c>
      <c r="Z15" s="142" t="e">
        <f>'3-Cost Projections'!Y15*(1+'2- Data Entry'!$B$5)</f>
        <v>#REF!</v>
      </c>
      <c r="AA15" s="142" t="e">
        <f>'3-Cost Projections'!Z15*(1+'2- Data Entry'!$B$5)</f>
        <v>#REF!</v>
      </c>
      <c r="AB15" s="142" t="e">
        <f>'3-Cost Projections'!AA15*(1+'2- Data Entry'!$B$5)</f>
        <v>#REF!</v>
      </c>
      <c r="AC15" s="142" t="e">
        <f>'3-Cost Projections'!AB15*(1+'2- Data Entry'!$B$5)</f>
        <v>#REF!</v>
      </c>
      <c r="AD15" s="142" t="e">
        <f>'3-Cost Projections'!AC15*(1+'2- Data Entry'!$B$5)</f>
        <v>#REF!</v>
      </c>
      <c r="AE15" s="142" t="e">
        <f>'3-Cost Projections'!AD15*(1+'2- Data Entry'!$B$5)</f>
        <v>#REF!</v>
      </c>
      <c r="AF15" s="142" t="e">
        <f>'3-Cost Projections'!AE15*(1+'2- Data Entry'!$B$5)</f>
        <v>#REF!</v>
      </c>
      <c r="AG15" s="142" t="e">
        <f>'3-Cost Projections'!AF15*(1+'2- Data Entry'!$B$5)</f>
        <v>#REF!</v>
      </c>
      <c r="AH15" s="142" t="e">
        <f>'3-Cost Projections'!AG15*(1+'2- Data Entry'!$B$5)</f>
        <v>#REF!</v>
      </c>
      <c r="AI15" s="142" t="e">
        <f>'3-Cost Projections'!AH15*(1+'2- Data Entry'!$B$5)</f>
        <v>#REF!</v>
      </c>
      <c r="AJ15" s="142" t="e">
        <f>'3-Cost Projections'!AI15*(1+'2- Data Entry'!$B$5)</f>
        <v>#REF!</v>
      </c>
      <c r="AK15" s="142" t="e">
        <f>'3-Cost Projections'!AJ15*(1+'2- Data Entry'!$B$5)</f>
        <v>#REF!</v>
      </c>
      <c r="AL15" s="142" t="e">
        <f>'3-Cost Projections'!AK15*(1+'2- Data Entry'!$B$5)</f>
        <v>#REF!</v>
      </c>
      <c r="AM15" s="142" t="e">
        <f>'3-Cost Projections'!AL15*(1+'2- Data Entry'!$B$5)</f>
        <v>#REF!</v>
      </c>
      <c r="AN15" s="142" t="e">
        <f>'3-Cost Projections'!AM15*(1+'2- Data Entry'!$B$5)</f>
        <v>#REF!</v>
      </c>
      <c r="AO15" s="142" t="e">
        <f>'3-Cost Projections'!AN15*(1+'2- Data Entry'!$B$5)</f>
        <v>#REF!</v>
      </c>
      <c r="AP15" s="142" t="e">
        <f>'3-Cost Projections'!AO15*(1+'2- Data Entry'!$B$5)</f>
        <v>#REF!</v>
      </c>
      <c r="AQ15" s="142" t="e">
        <f>'3-Cost Projections'!AP15*(1+'2- Data Entry'!$B$5)</f>
        <v>#REF!</v>
      </c>
      <c r="AR15" s="142" t="e">
        <f>'3-Cost Projections'!AQ15*(1+'2- Data Entry'!$B$5)</f>
        <v>#REF!</v>
      </c>
      <c r="AS15" s="142" t="e">
        <f>'3-Cost Projections'!AR15*(1+'2- Data Entry'!$B$5)</f>
        <v>#REF!</v>
      </c>
      <c r="AT15" s="142" t="e">
        <f>'3-Cost Projections'!AS15*(1+'2- Data Entry'!$B$5)</f>
        <v>#REF!</v>
      </c>
      <c r="AU15" s="142" t="e">
        <f>'3-Cost Projections'!AT15*(1+'2- Data Entry'!$B$5)</f>
        <v>#REF!</v>
      </c>
      <c r="AV15" s="142" t="e">
        <f>'3-Cost Projections'!AU15*(1+'2- Data Entry'!$B$5)</f>
        <v>#REF!</v>
      </c>
    </row>
    <row r="16" spans="1:49" s="144" customFormat="1" x14ac:dyDescent="0.3">
      <c r="A16" s="130"/>
      <c r="B16" s="143" t="e">
        <f>'2- Data Entry'!#REF!</f>
        <v>#REF!</v>
      </c>
      <c r="C16" s="143"/>
      <c r="D16" s="143"/>
      <c r="E16" s="143"/>
      <c r="F16" s="143"/>
      <c r="G16" s="143"/>
      <c r="H16" s="141" t="e">
        <f>'2- Data Entry'!#REF!</f>
        <v>#REF!</v>
      </c>
      <c r="I16" s="142" t="e">
        <f>'3-Cost Projections'!H16*(1+'2- Data Entry'!$B$5)</f>
        <v>#REF!</v>
      </c>
      <c r="J16" s="142" t="e">
        <f>I16*(1+'2- Data Entry'!$B$5)</f>
        <v>#REF!</v>
      </c>
      <c r="K16" s="142" t="e">
        <f>J16*(1+'2- Data Entry'!$B$5)</f>
        <v>#REF!</v>
      </c>
      <c r="L16" s="142" t="e">
        <f>K16*(1+'2- Data Entry'!$B$5)</f>
        <v>#REF!</v>
      </c>
      <c r="M16" s="142" t="e">
        <f>L16*(1+'2- Data Entry'!$B$5)</f>
        <v>#REF!</v>
      </c>
      <c r="N16" s="142" t="e">
        <f>M16*(1+'2- Data Entry'!$B$5)</f>
        <v>#REF!</v>
      </c>
      <c r="O16" s="142" t="e">
        <f>N16*(1+'2- Data Entry'!$B$5)</f>
        <v>#REF!</v>
      </c>
      <c r="P16" s="142" t="e">
        <f>O16*(1+'2- Data Entry'!$B$5)</f>
        <v>#REF!</v>
      </c>
      <c r="Q16" s="142" t="e">
        <f>P16*(1+'2- Data Entry'!$B$5)</f>
        <v>#REF!</v>
      </c>
      <c r="R16" s="142" t="e">
        <f>Q16*(1+'2- Data Entry'!$B$5)</f>
        <v>#REF!</v>
      </c>
      <c r="S16" s="142" t="e">
        <f>R16*(1+'2- Data Entry'!$B$5)</f>
        <v>#REF!</v>
      </c>
      <c r="T16" s="142" t="e">
        <f>S16*(1+'2- Data Entry'!$B$5)</f>
        <v>#REF!</v>
      </c>
      <c r="U16" s="142" t="e">
        <f>T16*(1+'2- Data Entry'!$B$5)</f>
        <v>#REF!</v>
      </c>
      <c r="V16" s="142" t="e">
        <f>U16*(1+'2- Data Entry'!$B$5)</f>
        <v>#REF!</v>
      </c>
      <c r="W16" s="142" t="e">
        <f>V16*(1+'2- Data Entry'!$B$5)</f>
        <v>#REF!</v>
      </c>
      <c r="X16" s="142" t="e">
        <f>W16*(1+'2- Data Entry'!$B$5)</f>
        <v>#REF!</v>
      </c>
      <c r="Y16" s="142" t="e">
        <f>X16*(1+'2- Data Entry'!$B$5)</f>
        <v>#REF!</v>
      </c>
      <c r="Z16" s="142" t="e">
        <f>Y16*(1+'2- Data Entry'!$B$5)</f>
        <v>#REF!</v>
      </c>
      <c r="AA16" s="142" t="e">
        <f>Z16*(1+'2- Data Entry'!$B$5)</f>
        <v>#REF!</v>
      </c>
      <c r="AB16" s="142" t="e">
        <f>AA16*(1+'2- Data Entry'!$B$5)</f>
        <v>#REF!</v>
      </c>
      <c r="AC16" s="142" t="e">
        <f>AB16*(1+'2- Data Entry'!$B$5)</f>
        <v>#REF!</v>
      </c>
      <c r="AD16" s="142" t="e">
        <f>AC16*(1+'2- Data Entry'!$B$5)</f>
        <v>#REF!</v>
      </c>
      <c r="AE16" s="142" t="e">
        <f>AD16*(1+'2- Data Entry'!$B$5)</f>
        <v>#REF!</v>
      </c>
      <c r="AF16" s="142" t="e">
        <f>AE16*(1+'2- Data Entry'!$B$5)</f>
        <v>#REF!</v>
      </c>
      <c r="AG16" s="142" t="e">
        <f>AF16*(1+'2- Data Entry'!$B$5)</f>
        <v>#REF!</v>
      </c>
      <c r="AH16" s="142" t="e">
        <f>AG16*(1+'2- Data Entry'!$B$5)</f>
        <v>#REF!</v>
      </c>
      <c r="AI16" s="142" t="e">
        <f>AH16*(1+'2- Data Entry'!$B$5)</f>
        <v>#REF!</v>
      </c>
      <c r="AJ16" s="142" t="e">
        <f>AI16*(1+'2- Data Entry'!$B$5)</f>
        <v>#REF!</v>
      </c>
      <c r="AK16" s="142" t="e">
        <f>AJ16*(1+'2- Data Entry'!$B$5)</f>
        <v>#REF!</v>
      </c>
      <c r="AL16" s="142" t="e">
        <f>AK16*(1+'2- Data Entry'!$B$5)</f>
        <v>#REF!</v>
      </c>
      <c r="AM16" s="142" t="e">
        <f>AL16*(1+'2- Data Entry'!$B$5)</f>
        <v>#REF!</v>
      </c>
      <c r="AN16" s="142" t="e">
        <f>AM16*(1+'2- Data Entry'!$B$5)</f>
        <v>#REF!</v>
      </c>
      <c r="AO16" s="142" t="e">
        <f>AN16*(1+'2- Data Entry'!$B$5)</f>
        <v>#REF!</v>
      </c>
      <c r="AP16" s="142" t="e">
        <f>AO16*(1+'2- Data Entry'!$B$5)</f>
        <v>#REF!</v>
      </c>
      <c r="AQ16" s="142" t="e">
        <f>AP16*(1+'2- Data Entry'!$B$5)</f>
        <v>#REF!</v>
      </c>
      <c r="AR16" s="142" t="e">
        <f>AQ16*(1+'2- Data Entry'!$B$5)</f>
        <v>#REF!</v>
      </c>
      <c r="AS16" s="142" t="e">
        <f>AR16*(1+'2- Data Entry'!$B$5)</f>
        <v>#REF!</v>
      </c>
      <c r="AT16" s="142" t="e">
        <f>AS16*(1+'2- Data Entry'!$B$5)</f>
        <v>#REF!</v>
      </c>
      <c r="AU16" s="142" t="e">
        <f>AT16*(1+'2- Data Entry'!$B$5)</f>
        <v>#REF!</v>
      </c>
      <c r="AV16" s="142" t="e">
        <f>AU16*(1+'2- Data Entry'!$B$5)</f>
        <v>#REF!</v>
      </c>
    </row>
    <row r="17" spans="1:49" s="144" customFormat="1" x14ac:dyDescent="0.3">
      <c r="A17" s="130"/>
      <c r="B17" s="139" t="e">
        <f>'2- Data Entry'!#REF!</f>
        <v>#REF!</v>
      </c>
      <c r="C17" s="143"/>
      <c r="D17" s="143"/>
      <c r="E17" s="143"/>
      <c r="F17" s="143"/>
      <c r="G17" s="143"/>
      <c r="H17" s="141" t="e">
        <f>'2- Data Entry'!#REF!</f>
        <v>#REF!</v>
      </c>
      <c r="I17" s="142" t="e">
        <f>'3-Cost Projections'!H17*(1+'2- Data Entry'!$B$5)</f>
        <v>#REF!</v>
      </c>
      <c r="J17" s="142" t="e">
        <f>'3-Cost Projections'!I17*(1+'2- Data Entry'!$B$5)</f>
        <v>#REF!</v>
      </c>
      <c r="K17" s="142" t="e">
        <f>'3-Cost Projections'!J17*(1+'2- Data Entry'!$B$5)</f>
        <v>#REF!</v>
      </c>
      <c r="L17" s="142" t="e">
        <f>'3-Cost Projections'!K17*(1+'2- Data Entry'!$B$5)</f>
        <v>#REF!</v>
      </c>
      <c r="M17" s="142" t="e">
        <f>'3-Cost Projections'!L17*(1+'2- Data Entry'!$B$5)</f>
        <v>#REF!</v>
      </c>
      <c r="N17" s="142" t="e">
        <f>'3-Cost Projections'!M17*(1+'2- Data Entry'!$B$5)</f>
        <v>#REF!</v>
      </c>
      <c r="O17" s="142" t="e">
        <f>'3-Cost Projections'!N17*(1+'2- Data Entry'!$B$5)</f>
        <v>#REF!</v>
      </c>
      <c r="P17" s="142" t="e">
        <f>'3-Cost Projections'!O17*(1+'2- Data Entry'!$B$5)</f>
        <v>#REF!</v>
      </c>
      <c r="Q17" s="142" t="e">
        <f>'3-Cost Projections'!P17*(1+'2- Data Entry'!$B$5)</f>
        <v>#REF!</v>
      </c>
      <c r="R17" s="142" t="e">
        <f>'3-Cost Projections'!Q17*(1+'2- Data Entry'!$B$5)</f>
        <v>#REF!</v>
      </c>
      <c r="S17" s="142" t="e">
        <f>'3-Cost Projections'!R17*(1+'2- Data Entry'!$B$5)</f>
        <v>#REF!</v>
      </c>
      <c r="T17" s="142" t="e">
        <f>'3-Cost Projections'!S17*(1+'2- Data Entry'!$B$5)</f>
        <v>#REF!</v>
      </c>
      <c r="U17" s="142" t="e">
        <f>'3-Cost Projections'!T17*(1+'2- Data Entry'!$B$5)</f>
        <v>#REF!</v>
      </c>
      <c r="V17" s="142" t="e">
        <f>'3-Cost Projections'!U17*(1+'2- Data Entry'!$B$5)</f>
        <v>#REF!</v>
      </c>
      <c r="W17" s="142" t="e">
        <f>'3-Cost Projections'!V17*(1+'2- Data Entry'!$B$5)</f>
        <v>#REF!</v>
      </c>
      <c r="X17" s="142" t="e">
        <f>'3-Cost Projections'!W17*(1+'2- Data Entry'!$B$5)</f>
        <v>#REF!</v>
      </c>
      <c r="Y17" s="142" t="e">
        <f>'3-Cost Projections'!X17*(1+'2- Data Entry'!$B$5)</f>
        <v>#REF!</v>
      </c>
      <c r="Z17" s="142" t="e">
        <f>'3-Cost Projections'!Y17*(1+'2- Data Entry'!$B$5)</f>
        <v>#REF!</v>
      </c>
      <c r="AA17" s="142" t="e">
        <f>'3-Cost Projections'!Z17*(1+'2- Data Entry'!$B$5)</f>
        <v>#REF!</v>
      </c>
      <c r="AB17" s="142" t="e">
        <f>'3-Cost Projections'!AA17*(1+'2- Data Entry'!$B$5)</f>
        <v>#REF!</v>
      </c>
      <c r="AC17" s="142" t="e">
        <f>'3-Cost Projections'!AB17*(1+'2- Data Entry'!$B$5)</f>
        <v>#REF!</v>
      </c>
      <c r="AD17" s="142" t="e">
        <f>'3-Cost Projections'!AC17*(1+'2- Data Entry'!$B$5)</f>
        <v>#REF!</v>
      </c>
      <c r="AE17" s="142" t="e">
        <f>'3-Cost Projections'!AD17*(1+'2- Data Entry'!$B$5)</f>
        <v>#REF!</v>
      </c>
      <c r="AF17" s="142" t="e">
        <f>'3-Cost Projections'!AE17*(1+'2- Data Entry'!$B$5)</f>
        <v>#REF!</v>
      </c>
      <c r="AG17" s="142" t="e">
        <f>'3-Cost Projections'!AF17*(1+'2- Data Entry'!$B$5)</f>
        <v>#REF!</v>
      </c>
      <c r="AH17" s="142" t="e">
        <f>'3-Cost Projections'!AG17*(1+'2- Data Entry'!$B$5)</f>
        <v>#REF!</v>
      </c>
      <c r="AI17" s="142" t="e">
        <f>'3-Cost Projections'!AH17*(1+'2- Data Entry'!$B$5)</f>
        <v>#REF!</v>
      </c>
      <c r="AJ17" s="142" t="e">
        <f>'3-Cost Projections'!AI17*(1+'2- Data Entry'!$B$5)</f>
        <v>#REF!</v>
      </c>
      <c r="AK17" s="142" t="e">
        <f>'3-Cost Projections'!AJ17*(1+'2- Data Entry'!$B$5)</f>
        <v>#REF!</v>
      </c>
      <c r="AL17" s="142" t="e">
        <f>'3-Cost Projections'!AK17*(1+'2- Data Entry'!$B$5)</f>
        <v>#REF!</v>
      </c>
      <c r="AM17" s="142" t="e">
        <f>'3-Cost Projections'!AL17*(1+'2- Data Entry'!$B$5)</f>
        <v>#REF!</v>
      </c>
      <c r="AN17" s="142" t="e">
        <f>'3-Cost Projections'!AM17*(1+'2- Data Entry'!$B$5)</f>
        <v>#REF!</v>
      </c>
      <c r="AO17" s="142" t="e">
        <f>'3-Cost Projections'!AN17*(1+'2- Data Entry'!$B$5)</f>
        <v>#REF!</v>
      </c>
      <c r="AP17" s="142" t="e">
        <f>'3-Cost Projections'!AO17*(1+'2- Data Entry'!$B$5)</f>
        <v>#REF!</v>
      </c>
      <c r="AQ17" s="142" t="e">
        <f>'3-Cost Projections'!AP17*(1+'2- Data Entry'!$B$5)</f>
        <v>#REF!</v>
      </c>
      <c r="AR17" s="142" t="e">
        <f>'3-Cost Projections'!AQ17*(1+'2- Data Entry'!$B$5)</f>
        <v>#REF!</v>
      </c>
      <c r="AS17" s="142" t="e">
        <f>'3-Cost Projections'!AR17*(1+'2- Data Entry'!$B$5)</f>
        <v>#REF!</v>
      </c>
      <c r="AT17" s="142" t="e">
        <f>'3-Cost Projections'!AS17*(1+'2- Data Entry'!$B$5)</f>
        <v>#REF!</v>
      </c>
      <c r="AU17" s="142" t="e">
        <f>'3-Cost Projections'!AT17*(1+'2- Data Entry'!$B$5)</f>
        <v>#REF!</v>
      </c>
      <c r="AV17" s="142" t="e">
        <f>'3-Cost Projections'!AU17*(1+'2- Data Entry'!$B$5)</f>
        <v>#REF!</v>
      </c>
    </row>
    <row r="18" spans="1:49" s="144" customFormat="1" ht="14.5" thickBot="1" x14ac:dyDescent="0.35">
      <c r="A18" s="130"/>
      <c r="B18" s="145" t="s">
        <v>90</v>
      </c>
      <c r="C18" s="146"/>
      <c r="D18" s="146"/>
      <c r="E18" s="146"/>
      <c r="F18" s="146"/>
      <c r="G18" s="146"/>
      <c r="H18" s="147" t="e">
        <f>SUM(H$9:H17)</f>
        <v>#REF!</v>
      </c>
      <c r="I18" s="147" t="e">
        <f>SUM(I$9:I17)</f>
        <v>#REF!</v>
      </c>
      <c r="J18" s="147" t="e">
        <f>SUM(J$9:J17)</f>
        <v>#REF!</v>
      </c>
      <c r="K18" s="147" t="e">
        <f>SUM(K$9:K17)</f>
        <v>#REF!</v>
      </c>
      <c r="L18" s="147" t="e">
        <f>SUM(L$9:L17)</f>
        <v>#REF!</v>
      </c>
      <c r="M18" s="147" t="e">
        <f>SUM(M$9:M17)</f>
        <v>#REF!</v>
      </c>
      <c r="N18" s="147" t="e">
        <f>SUM(N$9:N17)</f>
        <v>#REF!</v>
      </c>
      <c r="O18" s="147" t="e">
        <f>SUM(O$9:O17)</f>
        <v>#REF!</v>
      </c>
      <c r="P18" s="147" t="e">
        <f>SUM(P$9:P17)</f>
        <v>#REF!</v>
      </c>
      <c r="Q18" s="147" t="e">
        <f>SUM(Q$9:Q17)</f>
        <v>#REF!</v>
      </c>
      <c r="R18" s="147" t="e">
        <f>SUM(R$9:R17)</f>
        <v>#REF!</v>
      </c>
      <c r="S18" s="147" t="e">
        <f>SUM(S$9:S17)</f>
        <v>#REF!</v>
      </c>
      <c r="T18" s="147" t="e">
        <f>SUM(T$9:T17)</f>
        <v>#REF!</v>
      </c>
      <c r="U18" s="147" t="e">
        <f>SUM(U$9:U17)</f>
        <v>#REF!</v>
      </c>
      <c r="V18" s="147" t="e">
        <f>SUM(V$9:V17)</f>
        <v>#REF!</v>
      </c>
      <c r="W18" s="147" t="e">
        <f>SUM(W$9:W17)</f>
        <v>#REF!</v>
      </c>
      <c r="X18" s="147" t="e">
        <f>SUM(X$9:X17)</f>
        <v>#REF!</v>
      </c>
      <c r="Y18" s="147" t="e">
        <f>SUM(Y$9:Y17)</f>
        <v>#REF!</v>
      </c>
      <c r="Z18" s="147" t="e">
        <f>SUM(Z$9:Z17)</f>
        <v>#REF!</v>
      </c>
      <c r="AA18" s="147" t="e">
        <f>SUM(AA$9:AA17)</f>
        <v>#REF!</v>
      </c>
      <c r="AB18" s="147" t="e">
        <f>SUM(AB$9:AB17)</f>
        <v>#REF!</v>
      </c>
      <c r="AC18" s="147" t="e">
        <f>SUM(AC$9:AC17)</f>
        <v>#REF!</v>
      </c>
      <c r="AD18" s="147" t="e">
        <f>SUM(AD$9:AD17)</f>
        <v>#REF!</v>
      </c>
      <c r="AE18" s="147" t="e">
        <f>SUM(AE$9:AE17)</f>
        <v>#REF!</v>
      </c>
      <c r="AF18" s="147" t="e">
        <f>SUM(AF$9:AF17)</f>
        <v>#REF!</v>
      </c>
      <c r="AG18" s="147" t="e">
        <f>SUM(AG$9:AG17)</f>
        <v>#REF!</v>
      </c>
      <c r="AH18" s="147" t="e">
        <f>SUM(AH$9:AH17)</f>
        <v>#REF!</v>
      </c>
      <c r="AI18" s="147" t="e">
        <f>SUM(AI$9:AI17)</f>
        <v>#REF!</v>
      </c>
      <c r="AJ18" s="147" t="e">
        <f>SUM(AJ$9:AJ17)</f>
        <v>#REF!</v>
      </c>
      <c r="AK18" s="147" t="e">
        <f>SUM(AK$9:AK17)</f>
        <v>#REF!</v>
      </c>
      <c r="AL18" s="147" t="e">
        <f>SUM(AL$9:AL17)</f>
        <v>#REF!</v>
      </c>
      <c r="AM18" s="147" t="e">
        <f>SUM(AM$9:AM17)</f>
        <v>#REF!</v>
      </c>
      <c r="AN18" s="147" t="e">
        <f>SUM(AN$9:AN17)</f>
        <v>#REF!</v>
      </c>
      <c r="AO18" s="147" t="e">
        <f>SUM(AO$9:AO17)</f>
        <v>#REF!</v>
      </c>
      <c r="AP18" s="147" t="e">
        <f>SUM(AP$9:AP17)</f>
        <v>#REF!</v>
      </c>
      <c r="AQ18" s="147" t="e">
        <f>SUM(AQ$9:AQ17)</f>
        <v>#REF!</v>
      </c>
      <c r="AR18" s="147" t="e">
        <f>SUM(AR$9:AR17)</f>
        <v>#REF!</v>
      </c>
      <c r="AS18" s="147" t="e">
        <f>SUM(AS$9:AS17)</f>
        <v>#REF!</v>
      </c>
      <c r="AT18" s="147" t="e">
        <f>SUM(AT$9:AT17)</f>
        <v>#REF!</v>
      </c>
      <c r="AU18" s="147" t="e">
        <f>SUM(AU$9:AU17)</f>
        <v>#REF!</v>
      </c>
      <c r="AV18" s="147" t="e">
        <f>SUM(AV$9:AV17)</f>
        <v>#REF!</v>
      </c>
    </row>
    <row r="19" spans="1:49" s="144" customFormat="1" ht="14.5" thickTop="1" x14ac:dyDescent="0.3">
      <c r="A19" s="130"/>
      <c r="B19" s="148"/>
      <c r="C19" s="149"/>
      <c r="D19" s="149"/>
      <c r="E19" s="149"/>
      <c r="F19" s="149"/>
      <c r="G19" s="149"/>
      <c r="H19" s="149"/>
      <c r="I19" s="150"/>
      <c r="J19" s="150"/>
      <c r="K19" s="150"/>
      <c r="L19" s="150"/>
      <c r="M19" s="150"/>
      <c r="N19" s="150"/>
      <c r="O19" s="150"/>
      <c r="P19" s="150"/>
      <c r="Q19" s="150"/>
      <c r="R19" s="150"/>
      <c r="S19" s="150"/>
      <c r="T19" s="150"/>
      <c r="U19" s="150"/>
      <c r="V19" s="150"/>
      <c r="W19" s="150"/>
      <c r="X19" s="150"/>
      <c r="Y19" s="150"/>
      <c r="Z19" s="150"/>
      <c r="AA19" s="150"/>
      <c r="AB19" s="150"/>
      <c r="AC19" s="150"/>
    </row>
    <row r="20" spans="1:49" s="144" customFormat="1" x14ac:dyDescent="0.3">
      <c r="A20" s="130"/>
      <c r="B20" s="151" t="s">
        <v>91</v>
      </c>
      <c r="C20" s="152"/>
      <c r="D20" s="150"/>
      <c r="E20" s="150"/>
      <c r="F20" s="150"/>
      <c r="G20" s="150"/>
      <c r="H20" s="150"/>
      <c r="I20" s="150"/>
      <c r="J20" s="150"/>
      <c r="K20" s="150"/>
      <c r="L20" s="150"/>
      <c r="M20" s="150"/>
      <c r="N20" s="150"/>
      <c r="O20" s="150"/>
      <c r="P20" s="150"/>
      <c r="Q20" s="150"/>
      <c r="R20" s="150"/>
      <c r="S20" s="150"/>
      <c r="T20" s="150"/>
      <c r="U20" s="150"/>
      <c r="V20" s="150"/>
      <c r="W20" s="150"/>
    </row>
    <row r="21" spans="1:49" s="17" customFormat="1" ht="28" x14ac:dyDescent="0.3">
      <c r="A21" s="18"/>
      <c r="B21" s="27"/>
      <c r="C21" s="27" t="s">
        <v>92</v>
      </c>
      <c r="D21" s="60"/>
      <c r="E21" s="60"/>
      <c r="F21" s="60" t="s">
        <v>93</v>
      </c>
      <c r="G21" s="60" t="s">
        <v>94</v>
      </c>
      <c r="H21" s="60">
        <f>'2- Data Entry'!$B$4</f>
        <v>0</v>
      </c>
      <c r="I21" s="60">
        <f t="shared" ref="I21:AC21" si="20">H21+1</f>
        <v>1</v>
      </c>
      <c r="J21" s="60">
        <f t="shared" si="20"/>
        <v>2</v>
      </c>
      <c r="K21" s="60">
        <f t="shared" si="20"/>
        <v>3</v>
      </c>
      <c r="L21" s="60">
        <f t="shared" si="20"/>
        <v>4</v>
      </c>
      <c r="M21" s="60">
        <f t="shared" si="20"/>
        <v>5</v>
      </c>
      <c r="N21" s="60">
        <f t="shared" si="20"/>
        <v>6</v>
      </c>
      <c r="O21" s="60">
        <f t="shared" si="20"/>
        <v>7</v>
      </c>
      <c r="P21" s="60">
        <f t="shared" si="20"/>
        <v>8</v>
      </c>
      <c r="Q21" s="60">
        <f t="shared" si="20"/>
        <v>9</v>
      </c>
      <c r="R21" s="60">
        <f t="shared" si="20"/>
        <v>10</v>
      </c>
      <c r="S21" s="60">
        <f t="shared" si="20"/>
        <v>11</v>
      </c>
      <c r="T21" s="60">
        <f t="shared" si="20"/>
        <v>12</v>
      </c>
      <c r="U21" s="60">
        <f t="shared" si="20"/>
        <v>13</v>
      </c>
      <c r="V21" s="60">
        <f t="shared" si="20"/>
        <v>14</v>
      </c>
      <c r="W21" s="60">
        <f t="shared" si="20"/>
        <v>15</v>
      </c>
      <c r="X21" s="60">
        <f t="shared" si="20"/>
        <v>16</v>
      </c>
      <c r="Y21" s="60">
        <f t="shared" si="20"/>
        <v>17</v>
      </c>
      <c r="Z21" s="60">
        <f t="shared" si="20"/>
        <v>18</v>
      </c>
      <c r="AA21" s="60">
        <f t="shared" si="20"/>
        <v>19</v>
      </c>
      <c r="AB21" s="60">
        <f t="shared" si="20"/>
        <v>20</v>
      </c>
      <c r="AC21" s="60">
        <f t="shared" si="20"/>
        <v>21</v>
      </c>
      <c r="AD21" s="60">
        <f t="shared" ref="AD21" si="21">AC21+1</f>
        <v>22</v>
      </c>
      <c r="AE21" s="60">
        <f t="shared" ref="AE21" si="22">AD21+1</f>
        <v>23</v>
      </c>
      <c r="AF21" s="60">
        <f t="shared" ref="AF21" si="23">AE21+1</f>
        <v>24</v>
      </c>
      <c r="AG21" s="60">
        <f t="shared" ref="AG21" si="24">AF21+1</f>
        <v>25</v>
      </c>
      <c r="AH21" s="60">
        <f t="shared" ref="AH21" si="25">AG21+1</f>
        <v>26</v>
      </c>
      <c r="AI21" s="60">
        <f t="shared" ref="AI21" si="26">AH21+1</f>
        <v>27</v>
      </c>
      <c r="AJ21" s="60">
        <f t="shared" ref="AJ21" si="27">AI21+1</f>
        <v>28</v>
      </c>
      <c r="AK21" s="60">
        <f t="shared" ref="AK21" si="28">AJ21+1</f>
        <v>29</v>
      </c>
      <c r="AL21" s="60">
        <f t="shared" ref="AL21" si="29">AK21+1</f>
        <v>30</v>
      </c>
      <c r="AM21" s="60">
        <f t="shared" ref="AM21" si="30">AL21+1</f>
        <v>31</v>
      </c>
      <c r="AN21" s="60">
        <f t="shared" ref="AN21" si="31">AM21+1</f>
        <v>32</v>
      </c>
      <c r="AO21" s="60">
        <f t="shared" ref="AO21" si="32">AN21+1</f>
        <v>33</v>
      </c>
      <c r="AP21" s="60">
        <f t="shared" ref="AP21" si="33">AO21+1</f>
        <v>34</v>
      </c>
      <c r="AQ21" s="60">
        <f t="shared" ref="AQ21" si="34">AP21+1</f>
        <v>35</v>
      </c>
      <c r="AR21" s="60">
        <f t="shared" ref="AR21" si="35">AQ21+1</f>
        <v>36</v>
      </c>
      <c r="AS21" s="60">
        <f t="shared" ref="AS21" si="36">AR21+1</f>
        <v>37</v>
      </c>
      <c r="AT21" s="60">
        <f t="shared" ref="AT21" si="37">AS21+1</f>
        <v>38</v>
      </c>
      <c r="AU21" s="60">
        <f t="shared" ref="AU21" si="38">AT21+1</f>
        <v>39</v>
      </c>
      <c r="AV21" s="60">
        <f t="shared" ref="AV21" si="39">AU21+1</f>
        <v>40</v>
      </c>
      <c r="AW21" s="60"/>
    </row>
    <row r="22" spans="1:49" s="158" customFormat="1" x14ac:dyDescent="0.3">
      <c r="A22" s="130"/>
      <c r="B22" s="139" t="str">
        <f>'2- Data Entry'!D22</f>
        <v xml:space="preserve">Bucket/Washer </v>
      </c>
      <c r="C22" s="153">
        <f>IF(ISNUMBER('2- Data Entry'!F22),'2- Data Entry'!F22,)</f>
        <v>0</v>
      </c>
      <c r="D22" s="154"/>
      <c r="E22" s="154"/>
      <c r="F22" s="155">
        <f>'2- Data Entry'!E22*'2- Data Entry'!$E$40</f>
        <v>0</v>
      </c>
      <c r="G22" s="156">
        <f>'6-Reference Data'!B3</f>
        <v>0.5</v>
      </c>
      <c r="H22" s="157">
        <f>IF(OR((H$21=$C22+$G22),(H$21=$C22+$G22*2),(H$21=$C22+$G22*3),(H$21=$C22+$G22*4),(H$21=$C22+$G22*5),(H$21=$C22+$G22*6),(H$21=$C22+$G22*7),(H$21=$C22+$G22*8),(H$21=$C22+$G22*9),(H$21=$C22+$G22*10),(H$21=$C22+$G22*11),(H$21=$C22+$G22*12),(H$21=$C22+$G22*13),(H$21=$C22+$G22*14)),$F22*((1+'2- Data Entry'!$B$5)^('3-Cost Projections'!H$21-'3-Cost Projections'!$C22)),0)</f>
        <v>0</v>
      </c>
      <c r="I22" s="157">
        <f>IF(OR((I$21=$C22+$G22),(I$21=$C22+$G22*2),(I$21=$C22+$G22*3),(I$21=$C22+$G22*4),(I$21=$C22+$G22*5),(I$21=$C22+$G22*6),(I$21=$C22+$G22*7),(I$21=$C22+$G22*8),(I$21=$C22+$G22*9),(I$21=$C22+$G22*10),(I$21=$C22+$G22*11),(I$21=$C22+$G22*12),(I$21=$C22+$G22*13),(I$21=$C22+$G22*14)),$F22*((1+'2- Data Entry'!$B$5)^('3-Cost Projections'!I$21-'3-Cost Projections'!$C22)),0)</f>
        <v>0</v>
      </c>
      <c r="J22" s="157">
        <f>IF(OR((J$21=$C22+$G22),(J$21=$C22+$G22*2),(J$21=$C22+$G22*3),(J$21=$C22+$G22*4),(J$21=$C22+$G22*5),(J$21=$C22+$G22*6),(J$21=$C22+$G22*7),(J$21=$C22+$G22*8),(J$21=$C22+$G22*9),(J$21=$C22+$G22*10),(J$21=$C22+$G22*11),(J$21=$C22+$G22*12),(J$21=$C22+$G22*13),(J$21=$C22+$G22*14)),$F22*((1+'2- Data Entry'!$B$5)^('3-Cost Projections'!J$21-'3-Cost Projections'!$C22)),0)</f>
        <v>0</v>
      </c>
      <c r="K22" s="157">
        <f>IF(OR((K$21=$C22+$G22),(K$21=$C22+$G22*2),(K$21=$C22+$G22*3),(K$21=$C22+$G22*4),(K$21=$C22+$G22*5),(K$21=$C22+$G22*6),(K$21=$C22+$G22*7),(K$21=$C22+$G22*8),(K$21=$C22+$G22*9),(K$21=$C22+$G22*10),(K$21=$C22+$G22*11),(K$21=$C22+$G22*12),(K$21=$C22+$G22*13),(K$21=$C22+$G22*14)),$F22*((1+'2- Data Entry'!$B$5)^('3-Cost Projections'!K$21-'3-Cost Projections'!$C22)),0)</f>
        <v>0</v>
      </c>
      <c r="L22" s="157">
        <f>IF(OR((L$21=$C22+$G22),(L$21=$C22+$G22*2),(L$21=$C22+$G22*3),(L$21=$C22+$G22*4),(L$21=$C22+$G22*5),(L$21=$C22+$G22*6),(L$21=$C22+$G22*7),(L$21=$C22+$G22*8),(L$21=$C22+$G22*9),(L$21=$C22+$G22*10),(L$21=$C22+$G22*11),(L$21=$C22+$G22*12),(L$21=$C22+$G22*13),(L$21=$C22+$G22*14)),$F22*((1+'2- Data Entry'!$B$5)^('3-Cost Projections'!L$21-'3-Cost Projections'!$C22)),0)</f>
        <v>0</v>
      </c>
      <c r="M22" s="157">
        <f>IF(OR((M$21=$C22+$G22),(M$21=$C22+$G22*2),(M$21=$C22+$G22*3),(M$21=$C22+$G22*4),(M$21=$C22+$G22*5),(M$21=$C22+$G22*6),(M$21=$C22+$G22*7),(M$21=$C22+$G22*8),(M$21=$C22+$G22*9),(M$21=$C22+$G22*10),(M$21=$C22+$G22*11),(M$21=$C22+$G22*12),(M$21=$C22+$G22*13),(M$21=$C22+$G22*14)),$F22*((1+'2- Data Entry'!$B$5)^('3-Cost Projections'!M$21-'3-Cost Projections'!$C22)),0)</f>
        <v>0</v>
      </c>
      <c r="N22" s="157">
        <f>IF(OR((N$21=$C22+$G22),(N$21=$C22+$G22*2),(N$21=$C22+$G22*3),(N$21=$C22+$G22*4),(N$21=$C22+$G22*5),(N$21=$C22+$G22*6),(N$21=$C22+$G22*7),(N$21=$C22+$G22*8),(N$21=$C22+$G22*9),(N$21=$C22+$G22*10),(N$21=$C22+$G22*11),(N$21=$C22+$G22*12),(N$21=$C22+$G22*13),(N$21=$C22+$G22*14)),$F22*((1+'2- Data Entry'!$B$5)^('3-Cost Projections'!N$21-'3-Cost Projections'!$C22)),0)</f>
        <v>0</v>
      </c>
      <c r="O22" s="157">
        <f>IF(OR((O$21=$C22+$G22),(O$21=$C22+$G22*2),(O$21=$C22+$G22*3),(O$21=$C22+$G22*4),(O$21=$C22+$G22*5),(O$21=$C22+$G22*6),(O$21=$C22+$G22*7),(O$21=$C22+$G22*8),(O$21=$C22+$G22*9),(O$21=$C22+$G22*10),(O$21=$C22+$G22*11),(O$21=$C22+$G22*12),(O$21=$C22+$G22*13),(O$21=$C22+$G22*14)),$F22*((1+'2- Data Entry'!$B$5)^('3-Cost Projections'!O$21-'3-Cost Projections'!$C22)),0)</f>
        <v>0</v>
      </c>
      <c r="P22" s="157">
        <f>IF(OR((P$21=$C22+$G22),(P$21=$C22+$G22*2),(P$21=$C22+$G22*3),(P$21=$C22+$G22*4),(P$21=$C22+$G22*5),(P$21=$C22+$G22*6),(P$21=$C22+$G22*7),(P$21=$C22+$G22*8),(P$21=$C22+$G22*9),(P$21=$C22+$G22*10),(P$21=$C22+$G22*11),(P$21=$C22+$G22*12),(P$21=$C22+$G22*13),(P$21=$C22+$G22*14)),$F22*((1+'2- Data Entry'!$B$5)^('3-Cost Projections'!P$21-'3-Cost Projections'!$C22)),0)</f>
        <v>0</v>
      </c>
      <c r="Q22" s="157">
        <f>IF(OR((Q$21=$C22+$G22),(Q$21=$C22+$G22*2),(Q$21=$C22+$G22*3),(Q$21=$C22+$G22*4),(Q$21=$C22+$G22*5),(Q$21=$C22+$G22*6),(Q$21=$C22+$G22*7),(Q$21=$C22+$G22*8),(Q$21=$C22+$G22*9),(Q$21=$C22+$G22*10),(Q$21=$C22+$G22*11),(Q$21=$C22+$G22*12),(Q$21=$C22+$G22*13),(Q$21=$C22+$G22*14)),$F22*((1+'2- Data Entry'!$B$5)^('3-Cost Projections'!Q$21-'3-Cost Projections'!$C22)),0)</f>
        <v>0</v>
      </c>
      <c r="R22" s="157">
        <f>IF(OR((R$21=$C22+$G22),(R$21=$C22+$G22*2),(R$21=$C22+$G22*3),(R$21=$C22+$G22*4),(R$21=$C22+$G22*5),(R$21=$C22+$G22*6),(R$21=$C22+$G22*7),(R$21=$C22+$G22*8),(R$21=$C22+$G22*9),(R$21=$C22+$G22*10),(R$21=$C22+$G22*11),(R$21=$C22+$G22*12),(R$21=$C22+$G22*13),(R$21=$C22+$G22*14)),$F22*((1+'2- Data Entry'!$B$5)^('3-Cost Projections'!R$21-'3-Cost Projections'!$C22)),0)</f>
        <v>0</v>
      </c>
      <c r="S22" s="157">
        <f>IF(OR((S$21=$C22+$G22),(S$21=$C22+$G22*2),(S$21=$C22+$G22*3),(S$21=$C22+$G22*4),(S$21=$C22+$G22*5),(S$21=$C22+$G22*6),(S$21=$C22+$G22*7),(S$21=$C22+$G22*8),(S$21=$C22+$G22*9),(S$21=$C22+$G22*10),(S$21=$C22+$G22*11),(S$21=$C22+$G22*12),(S$21=$C22+$G22*13),(S$21=$C22+$G22*14)),$F22*((1+'2- Data Entry'!$B$5)^('3-Cost Projections'!S$21-'3-Cost Projections'!$C22)),0)</f>
        <v>0</v>
      </c>
      <c r="T22" s="157">
        <f>IF(OR((T$21=$C22+$G22),(T$21=$C22+$G22*2),(T$21=$C22+$G22*3),(T$21=$C22+$G22*4),(T$21=$C22+$G22*5),(T$21=$C22+$G22*6),(T$21=$C22+$G22*7),(T$21=$C22+$G22*8),(T$21=$C22+$G22*9),(T$21=$C22+$G22*10),(T$21=$C22+$G22*11),(T$21=$C22+$G22*12),(T$21=$C22+$G22*13),(T$21=$C22+$G22*14)),$F22*((1+'2- Data Entry'!$B$5)^('3-Cost Projections'!T$21-'3-Cost Projections'!$C22)),0)</f>
        <v>0</v>
      </c>
      <c r="U22" s="157">
        <f>IF(OR((U$21=$C22+$G22),(U$21=$C22+$G22*2),(U$21=$C22+$G22*3),(U$21=$C22+$G22*4),(U$21=$C22+$G22*5),(U$21=$C22+$G22*6),(U$21=$C22+$G22*7),(U$21=$C22+$G22*8),(U$21=$C22+$G22*9),(U$21=$C22+$G22*10),(U$21=$C22+$G22*11),(U$21=$C22+$G22*12),(U$21=$C22+$G22*13),(U$21=$C22+$G22*14)),$F22*((1+'2- Data Entry'!$B$5)^('3-Cost Projections'!U$21-'3-Cost Projections'!$C22)),0)</f>
        <v>0</v>
      </c>
      <c r="V22" s="157">
        <f>IF(OR((V$21=$C22+$G22),(V$21=$C22+$G22*2),(V$21=$C22+$G22*3),(V$21=$C22+$G22*4),(V$21=$C22+$G22*5),(V$21=$C22+$G22*6),(V$21=$C22+$G22*7),(V$21=$C22+$G22*8),(V$21=$C22+$G22*9),(V$21=$C22+$G22*10),(V$21=$C22+$G22*11),(V$21=$C22+$G22*12),(V$21=$C22+$G22*13),(V$21=$C22+$G22*14)),$F22*((1+'2- Data Entry'!$B$5)^('3-Cost Projections'!V$21-'3-Cost Projections'!$C22)),0)</f>
        <v>0</v>
      </c>
      <c r="W22" s="157">
        <f>IF(OR((W$21=$C22+$G22),(W$21=$C22+$G22*2),(W$21=$C22+$G22*3),(W$21=$C22+$G22*4),(W$21=$C22+$G22*5),(W$21=$C22+$G22*6),(W$21=$C22+$G22*7),(W$21=$C22+$G22*8),(W$21=$C22+$G22*9),(W$21=$C22+$G22*10),(W$21=$C22+$G22*11),(W$21=$C22+$G22*12),(W$21=$C22+$G22*13),(W$21=$C22+$G22*14)),$F22*((1+'2- Data Entry'!$B$5)^('3-Cost Projections'!W$21-'3-Cost Projections'!$C22)),0)</f>
        <v>0</v>
      </c>
      <c r="X22" s="157">
        <f>IF(OR((X$21=$C22+$G22),(X$21=$C22+$G22*2),(X$21=$C22+$G22*3),(X$21=$C22+$G22*4),(X$21=$C22+$G22*5),(X$21=$C22+$G22*6),(X$21=$C22+$G22*7),(X$21=$C22+$G22*8),(X$21=$C22+$G22*9),(X$21=$C22+$G22*10),(X$21=$C22+$G22*11),(X$21=$C22+$G22*12),(X$21=$C22+$G22*13),(X$21=$C22+$G22*14)),$F22*((1+'2- Data Entry'!$B$5)^('3-Cost Projections'!X$21-'3-Cost Projections'!$C22)),0)</f>
        <v>0</v>
      </c>
      <c r="Y22" s="157">
        <f>IF(OR((Y$21=$C22+$G22),(Y$21=$C22+$G22*2),(Y$21=$C22+$G22*3),(Y$21=$C22+$G22*4),(Y$21=$C22+$G22*5),(Y$21=$C22+$G22*6),(Y$21=$C22+$G22*7),(Y$21=$C22+$G22*8),(Y$21=$C22+$G22*9),(Y$21=$C22+$G22*10),(Y$21=$C22+$G22*11),(Y$21=$C22+$G22*12),(Y$21=$C22+$G22*13),(Y$21=$C22+$G22*14)),$F22*((1+'2- Data Entry'!$B$5)^('3-Cost Projections'!Y$21-'3-Cost Projections'!$C22)),0)</f>
        <v>0</v>
      </c>
      <c r="Z22" s="157">
        <f>IF(OR((Z$21=$C22+$G22),(Z$21=$C22+$G22*2),(Z$21=$C22+$G22*3),(Z$21=$C22+$G22*4),(Z$21=$C22+$G22*5),(Z$21=$C22+$G22*6),(Z$21=$C22+$G22*7),(Z$21=$C22+$G22*8),(Z$21=$C22+$G22*9),(Z$21=$C22+$G22*10),(Z$21=$C22+$G22*11),(Z$21=$C22+$G22*12),(Z$21=$C22+$G22*13),(Z$21=$C22+$G22*14)),$F22*((1+'2- Data Entry'!$B$5)^('3-Cost Projections'!Z$21-'3-Cost Projections'!$C22)),0)</f>
        <v>0</v>
      </c>
      <c r="AA22" s="157">
        <f>IF(OR((AA$21=$C22+$G22),(AA$21=$C22+$G22*2),(AA$21=$C22+$G22*3),(AA$21=$C22+$G22*4),(AA$21=$C22+$G22*5),(AA$21=$C22+$G22*6),(AA$21=$C22+$G22*7),(AA$21=$C22+$G22*8),(AA$21=$C22+$G22*9),(AA$21=$C22+$G22*10),(AA$21=$C22+$G22*11),(AA$21=$C22+$G22*12),(AA$21=$C22+$G22*13),(AA$21=$C22+$G22*14)),$F22*((1+'2- Data Entry'!$B$5)^('3-Cost Projections'!AA$21-'3-Cost Projections'!$C22)),0)</f>
        <v>0</v>
      </c>
      <c r="AB22" s="157">
        <f>IF(OR((AB$21=$C22+$G22),(AB$21=$C22+$G22*2),(AB$21=$C22+$G22*3),(AB$21=$C22+$G22*4),(AB$21=$C22+$G22*5),(AB$21=$C22+$G22*6),(AB$21=$C22+$G22*7),(AB$21=$C22+$G22*8),(AB$21=$C22+$G22*9),(AB$21=$C22+$G22*10),(AB$21=$C22+$G22*11),(AB$21=$C22+$G22*12),(AB$21=$C22+$G22*13),(AB$21=$C22+$G22*14)),$F22*((1+'2- Data Entry'!$B$5)^('3-Cost Projections'!AB$21-'3-Cost Projections'!$C22)),0)</f>
        <v>0</v>
      </c>
      <c r="AC22" s="157">
        <f>IF(OR((AC$21=$C22+$G22),(AC$21=$C22+$G22*2),(AC$21=$C22+$G22*3),(AC$21=$C22+$G22*4),(AC$21=$C22+$G22*5),(AC$21=$C22+$G22*6),(AC$21=$C22+$G22*7),(AC$21=$C22+$G22*8),(AC$21=$C22+$G22*9),(AC$21=$C22+$G22*10),(AC$21=$C22+$G22*11),(AC$21=$C22+$G22*12),(AC$21=$C22+$G22*13),(AC$21=$C22+$G22*14)),$F22*((1+'2- Data Entry'!$B$5)^('3-Cost Projections'!AC$21-'3-Cost Projections'!$C22)),0)</f>
        <v>0</v>
      </c>
      <c r="AD22" s="157">
        <f>IF(OR((AD$21=$C22+$G22),(AD$21=$C22+$G22*2),(AD$21=$C22+$G22*3),(AD$21=$C22+$G22*4),(AD$21=$C22+$G22*5),(AD$21=$C22+$G22*6),(AD$21=$C22+$G22*7),(AD$21=$C22+$G22*8),(AD$21=$C22+$G22*9),(AD$21=$C22+$G22*10),(AD$21=$C22+$G22*11),(AD$21=$C22+$G22*12),(AD$21=$C22+$G22*13),(AD$21=$C22+$G22*14)),$F22*((1+'2- Data Entry'!$B$5)^('3-Cost Projections'!AD$21-'3-Cost Projections'!$C22)),0)</f>
        <v>0</v>
      </c>
      <c r="AE22" s="157">
        <f>IF(OR((AE$21=$C22+$G22),(AE$21=$C22+$G22*2),(AE$21=$C22+$G22*3),(AE$21=$C22+$G22*4),(AE$21=$C22+$G22*5),(AE$21=$C22+$G22*6),(AE$21=$C22+$G22*7),(AE$21=$C22+$G22*8),(AE$21=$C22+$G22*9),(AE$21=$C22+$G22*10),(AE$21=$C22+$G22*11),(AE$21=$C22+$G22*12),(AE$21=$C22+$G22*13),(AE$21=$C22+$G22*14)),$F22*((1+'2- Data Entry'!$B$5)^('3-Cost Projections'!AE$21-'3-Cost Projections'!$C22)),0)</f>
        <v>0</v>
      </c>
      <c r="AF22" s="157">
        <f>IF(OR((AF$21=$C22+$G22),(AF$21=$C22+$G22*2),(AF$21=$C22+$G22*3),(AF$21=$C22+$G22*4),(AF$21=$C22+$G22*5),(AF$21=$C22+$G22*6),(AF$21=$C22+$G22*7),(AF$21=$C22+$G22*8),(AF$21=$C22+$G22*9),(AF$21=$C22+$G22*10),(AF$21=$C22+$G22*11),(AF$21=$C22+$G22*12),(AF$21=$C22+$G22*13),(AF$21=$C22+$G22*14)),$F22*((1+'2- Data Entry'!$B$5)^('3-Cost Projections'!AF$21-'3-Cost Projections'!$C22)),0)</f>
        <v>0</v>
      </c>
      <c r="AG22" s="157">
        <f>IF(OR((AG$21=$C22+$G22),(AG$21=$C22+$G22*2),(AG$21=$C22+$G22*3),(AG$21=$C22+$G22*4),(AG$21=$C22+$G22*5),(AG$21=$C22+$G22*6),(AG$21=$C22+$G22*7),(AG$21=$C22+$G22*8),(AG$21=$C22+$G22*9),(AG$21=$C22+$G22*10),(AG$21=$C22+$G22*11),(AG$21=$C22+$G22*12),(AG$21=$C22+$G22*13),(AG$21=$C22+$G22*14)),$F22*((1+'2- Data Entry'!$B$5)^('3-Cost Projections'!AG$21-'3-Cost Projections'!$C22)),0)</f>
        <v>0</v>
      </c>
      <c r="AH22" s="157">
        <f>IF(OR((AH$21=$C22+$G22),(AH$21=$C22+$G22*2),(AH$21=$C22+$G22*3),(AH$21=$C22+$G22*4),(AH$21=$C22+$G22*5),(AH$21=$C22+$G22*6),(AH$21=$C22+$G22*7),(AH$21=$C22+$G22*8),(AH$21=$C22+$G22*9),(AH$21=$C22+$G22*10),(AH$21=$C22+$G22*11),(AH$21=$C22+$G22*12),(AH$21=$C22+$G22*13),(AH$21=$C22+$G22*14)),$F22*((1+'2- Data Entry'!$B$5)^('3-Cost Projections'!AH$21-'3-Cost Projections'!$C22)),0)</f>
        <v>0</v>
      </c>
      <c r="AI22" s="157">
        <f>IF(OR((AI$21=$C22+$G22),(AI$21=$C22+$G22*2),(AI$21=$C22+$G22*3),(AI$21=$C22+$G22*4),(AI$21=$C22+$G22*5),(AI$21=$C22+$G22*6),(AI$21=$C22+$G22*7),(AI$21=$C22+$G22*8),(AI$21=$C22+$G22*9),(AI$21=$C22+$G22*10),(AI$21=$C22+$G22*11),(AI$21=$C22+$G22*12),(AI$21=$C22+$G22*13),(AI$21=$C22+$G22*14)),$F22*((1+'2- Data Entry'!$B$5)^('3-Cost Projections'!AI$21-'3-Cost Projections'!$C22)),0)</f>
        <v>0</v>
      </c>
      <c r="AJ22" s="157">
        <f>IF(OR((AJ$21=$C22+$G22),(AJ$21=$C22+$G22*2),(AJ$21=$C22+$G22*3),(AJ$21=$C22+$G22*4),(AJ$21=$C22+$G22*5),(AJ$21=$C22+$G22*6),(AJ$21=$C22+$G22*7),(AJ$21=$C22+$G22*8),(AJ$21=$C22+$G22*9),(AJ$21=$C22+$G22*10),(AJ$21=$C22+$G22*11),(AJ$21=$C22+$G22*12),(AJ$21=$C22+$G22*13),(AJ$21=$C22+$G22*14)),$F22*((1+'2- Data Entry'!$B$5)^('3-Cost Projections'!AJ$21-'3-Cost Projections'!$C22)),0)</f>
        <v>0</v>
      </c>
      <c r="AK22" s="157">
        <f>IF(OR((AK$21=$C22+$G22),(AK$21=$C22+$G22*2),(AK$21=$C22+$G22*3),(AK$21=$C22+$G22*4),(AK$21=$C22+$G22*5),(AK$21=$C22+$G22*6),(AK$21=$C22+$G22*7),(AK$21=$C22+$G22*8),(AK$21=$C22+$G22*9),(AK$21=$C22+$G22*10),(AK$21=$C22+$G22*11),(AK$21=$C22+$G22*12),(AK$21=$C22+$G22*13),(AK$21=$C22+$G22*14)),$F22*((1+'2- Data Entry'!$B$5)^('3-Cost Projections'!AK$21-'3-Cost Projections'!$C22)),0)</f>
        <v>0</v>
      </c>
      <c r="AL22" s="157">
        <f>IF(OR((AL$21=$C22+$G22),(AL$21=$C22+$G22*2),(AL$21=$C22+$G22*3),(AL$21=$C22+$G22*4),(AL$21=$C22+$G22*5),(AL$21=$C22+$G22*6),(AL$21=$C22+$G22*7),(AL$21=$C22+$G22*8),(AL$21=$C22+$G22*9),(AL$21=$C22+$G22*10),(AL$21=$C22+$G22*11),(AL$21=$C22+$G22*12),(AL$21=$C22+$G22*13),(AL$21=$C22+$G22*14)),$F22*((1+'2- Data Entry'!$B$5)^('3-Cost Projections'!AL$21-'3-Cost Projections'!$C22)),0)</f>
        <v>0</v>
      </c>
      <c r="AM22" s="157">
        <f>IF(OR((AM$21=$C22+$G22),(AM$21=$C22+$G22*2),(AM$21=$C22+$G22*3),(AM$21=$C22+$G22*4),(AM$21=$C22+$G22*5),(AM$21=$C22+$G22*6),(AM$21=$C22+$G22*7),(AM$21=$C22+$G22*8),(AM$21=$C22+$G22*9),(AM$21=$C22+$G22*10),(AM$21=$C22+$G22*11),(AM$21=$C22+$G22*12),(AM$21=$C22+$G22*13),(AM$21=$C22+$G22*14)),$F22*((1+'2- Data Entry'!$B$5)^('3-Cost Projections'!AM$21-'3-Cost Projections'!$C22)),0)</f>
        <v>0</v>
      </c>
      <c r="AN22" s="157">
        <f>IF(OR((AN$21=$C22+$G22),(AN$21=$C22+$G22*2),(AN$21=$C22+$G22*3),(AN$21=$C22+$G22*4),(AN$21=$C22+$G22*5),(AN$21=$C22+$G22*6),(AN$21=$C22+$G22*7),(AN$21=$C22+$G22*8),(AN$21=$C22+$G22*9),(AN$21=$C22+$G22*10),(AN$21=$C22+$G22*11),(AN$21=$C22+$G22*12),(AN$21=$C22+$G22*13),(AN$21=$C22+$G22*14)),$F22*((1+'2- Data Entry'!$B$5)^('3-Cost Projections'!AN$21-'3-Cost Projections'!$C22)),0)</f>
        <v>0</v>
      </c>
      <c r="AO22" s="157">
        <f>IF(OR((AO$21=$C22+$G22),(AO$21=$C22+$G22*2),(AO$21=$C22+$G22*3),(AO$21=$C22+$G22*4),(AO$21=$C22+$G22*5),(AO$21=$C22+$G22*6),(AO$21=$C22+$G22*7),(AO$21=$C22+$G22*8),(AO$21=$C22+$G22*9),(AO$21=$C22+$G22*10),(AO$21=$C22+$G22*11),(AO$21=$C22+$G22*12),(AO$21=$C22+$G22*13),(AO$21=$C22+$G22*14)),$F22*((1+'2- Data Entry'!$B$5)^('3-Cost Projections'!AO$21-'3-Cost Projections'!$C22)),0)</f>
        <v>0</v>
      </c>
      <c r="AP22" s="157">
        <f>IF(OR((AP$21=$C22+$G22),(AP$21=$C22+$G22*2),(AP$21=$C22+$G22*3),(AP$21=$C22+$G22*4),(AP$21=$C22+$G22*5),(AP$21=$C22+$G22*6),(AP$21=$C22+$G22*7),(AP$21=$C22+$G22*8),(AP$21=$C22+$G22*9),(AP$21=$C22+$G22*10),(AP$21=$C22+$G22*11),(AP$21=$C22+$G22*12),(AP$21=$C22+$G22*13),(AP$21=$C22+$G22*14)),$F22*((1+'2- Data Entry'!$B$5)^('3-Cost Projections'!AP$21-'3-Cost Projections'!$C22)),0)</f>
        <v>0</v>
      </c>
      <c r="AQ22" s="157">
        <f>IF(OR((AQ$21=$C22+$G22),(AQ$21=$C22+$G22*2),(AQ$21=$C22+$G22*3),(AQ$21=$C22+$G22*4),(AQ$21=$C22+$G22*5),(AQ$21=$C22+$G22*6),(AQ$21=$C22+$G22*7),(AQ$21=$C22+$G22*8),(AQ$21=$C22+$G22*9),(AQ$21=$C22+$G22*10),(AQ$21=$C22+$G22*11),(AQ$21=$C22+$G22*12),(AQ$21=$C22+$G22*13),(AQ$21=$C22+$G22*14)),$F22*((1+'2- Data Entry'!$B$5)^('3-Cost Projections'!AQ$21-'3-Cost Projections'!$C22)),0)</f>
        <v>0</v>
      </c>
      <c r="AR22" s="157">
        <f>IF(OR((AR$21=$C22+$G22),(AR$21=$C22+$G22*2),(AR$21=$C22+$G22*3),(AR$21=$C22+$G22*4),(AR$21=$C22+$G22*5),(AR$21=$C22+$G22*6),(AR$21=$C22+$G22*7),(AR$21=$C22+$G22*8),(AR$21=$C22+$G22*9),(AR$21=$C22+$G22*10),(AR$21=$C22+$G22*11),(AR$21=$C22+$G22*12),(AR$21=$C22+$G22*13),(AR$21=$C22+$G22*14)),$F22*((1+'2- Data Entry'!$B$5)^('3-Cost Projections'!AR$21-'3-Cost Projections'!$C22)),0)</f>
        <v>0</v>
      </c>
      <c r="AS22" s="157">
        <f>IF(OR((AS$21=$C22+$G22),(AS$21=$C22+$G22*2),(AS$21=$C22+$G22*3),(AS$21=$C22+$G22*4),(AS$21=$C22+$G22*5),(AS$21=$C22+$G22*6),(AS$21=$C22+$G22*7),(AS$21=$C22+$G22*8),(AS$21=$C22+$G22*9),(AS$21=$C22+$G22*10),(AS$21=$C22+$G22*11),(AS$21=$C22+$G22*12),(AS$21=$C22+$G22*13),(AS$21=$C22+$G22*14)),$F22*((1+'2- Data Entry'!$B$5)^('3-Cost Projections'!AS$21-'3-Cost Projections'!$C22)),0)</f>
        <v>0</v>
      </c>
      <c r="AT22" s="157">
        <f>IF(OR((AT$21=$C22+$G22),(AT$21=$C22+$G22*2),(AT$21=$C22+$G22*3),(AT$21=$C22+$G22*4),(AT$21=$C22+$G22*5),(AT$21=$C22+$G22*6),(AT$21=$C22+$G22*7),(AT$21=$C22+$G22*8),(AT$21=$C22+$G22*9),(AT$21=$C22+$G22*10),(AT$21=$C22+$G22*11),(AT$21=$C22+$G22*12),(AT$21=$C22+$G22*13),(AT$21=$C22+$G22*14)),$F22*((1+'2- Data Entry'!$B$5)^('3-Cost Projections'!AT$21-'3-Cost Projections'!$C22)),0)</f>
        <v>0</v>
      </c>
      <c r="AU22" s="157">
        <f>IF(OR((AU$21=$C22+$G22),(AU$21=$C22+$G22*2),(AU$21=$C22+$G22*3),(AU$21=$C22+$G22*4),(AU$21=$C22+$G22*5),(AU$21=$C22+$G22*6),(AU$21=$C22+$G22*7),(AU$21=$C22+$G22*8),(AU$21=$C22+$G22*9),(AU$21=$C22+$G22*10),(AU$21=$C22+$G22*11),(AU$21=$C22+$G22*12),(AU$21=$C22+$G22*13),(AU$21=$C22+$G22*14)),$F22*((1+'2- Data Entry'!$B$5)^('3-Cost Projections'!AU$21-'3-Cost Projections'!$C22)),0)</f>
        <v>0</v>
      </c>
      <c r="AV22" s="157">
        <f>IF(OR((AV$21=$C22+$G22),(AV$21=$C22+$G22*2),(AV$21=$C22+$G22*3),(AV$21=$C22+$G22*4),(AV$21=$C22+$G22*5),(AV$21=$C22+$G22*6),(AV$21=$C22+$G22*7),(AV$21=$C22+$G22*8),(AV$21=$C22+$G22*9),(AV$21=$C22+$G22*10),(AV$21=$C22+$G22*11),(AV$21=$C22+$G22*12),(AV$21=$C22+$G22*13),(AV$21=$C22+$G22*14)),$F22*((1+'2- Data Entry'!$B$5)^('3-Cost Projections'!AV$21-'3-Cost Projections'!$C22)),0)</f>
        <v>0</v>
      </c>
      <c r="AW22" s="157"/>
    </row>
    <row r="23" spans="1:49" s="158" customFormat="1" x14ac:dyDescent="0.3">
      <c r="A23" s="130"/>
      <c r="B23" s="139" t="str">
        <f>'2- Data Entry'!D23</f>
        <v>Lower and Upper Valves</v>
      </c>
      <c r="C23" s="153">
        <f>IF(ISNUMBER('2- Data Entry'!F23),'2- Data Entry'!F23,)</f>
        <v>0</v>
      </c>
      <c r="D23" s="154"/>
      <c r="E23" s="154"/>
      <c r="F23" s="155">
        <f>'2- Data Entry'!E23*'2- Data Entry'!$E$40</f>
        <v>0</v>
      </c>
      <c r="G23" s="156">
        <f>'6-Reference Data'!B4</f>
        <v>0.5</v>
      </c>
      <c r="H23" s="157">
        <f>IF(OR((H$21=$C23+$G23),(H$21=$C23+$G23*2),(H$21=$C23+$G23*3),(H$21=$C23+$G23*4),(H$21=$C23+$G23*5),(H$21=$C23+$G23*6),(H$21=$C23+$G23*7),(H$21=$C23+$G23*8),(H$21=$C23+$G23*9),(H$21=$C23+$G23*10),(H$21=$C23+$G23*11),(H$21=$C23+$G23*12),(H$21=$C23+$G23*13),(H$21=$C23+$G23*14)),$F23*((1+'2- Data Entry'!$B$5)^('3-Cost Projections'!H$21-'3-Cost Projections'!$C23)),0)</f>
        <v>0</v>
      </c>
      <c r="I23" s="157">
        <f>IF(OR((I$21=$C23+$G23),(I$21=$C23+$G23*2),(I$21=$C23+$G23*3),(I$21=$C23+$G23*4),(I$21=$C23+$G23*5),(I$21=$C23+$G23*6),(I$21=$C23+$G23*7),(I$21=$C23+$G23*8),(I$21=$C23+$G23*9),(I$21=$C23+$G23*10),(I$21=$C23+$G23*11),(I$21=$C23+$G23*12),(I$21=$C23+$G23*13),(I$21=$C23+$G23*14)),$F23*((1+'2- Data Entry'!$B$5)^('3-Cost Projections'!I$21-'3-Cost Projections'!$C23)),0)</f>
        <v>0</v>
      </c>
      <c r="J23" s="157">
        <f>IF(OR((J$21=$C23+$G23),(J$21=$C23+$G23*2),(J$21=$C23+$G23*3),(J$21=$C23+$G23*4),(J$21=$C23+$G23*5),(J$21=$C23+$G23*6),(J$21=$C23+$G23*7),(J$21=$C23+$G23*8),(J$21=$C23+$G23*9),(J$21=$C23+$G23*10),(J$21=$C23+$G23*11),(J$21=$C23+$G23*12),(J$21=$C23+$G23*13),(J$21=$C23+$G23*14)),$F23*((1+'2- Data Entry'!$B$5)^('3-Cost Projections'!J$21-'3-Cost Projections'!$C23)),0)</f>
        <v>0</v>
      </c>
      <c r="K23" s="157">
        <f>IF(OR((K$21=$C23+$G23),(K$21=$C23+$G23*2),(K$21=$C23+$G23*3),(K$21=$C23+$G23*4),(K$21=$C23+$G23*5),(K$21=$C23+$G23*6),(K$21=$C23+$G23*7),(K$21=$C23+$G23*8),(K$21=$C23+$G23*9),(K$21=$C23+$G23*10),(K$21=$C23+$G23*11),(K$21=$C23+$G23*12),(K$21=$C23+$G23*13),(K$21=$C23+$G23*14)),$F23*((1+'2- Data Entry'!$B$5)^('3-Cost Projections'!K$21-'3-Cost Projections'!$C23)),0)</f>
        <v>0</v>
      </c>
      <c r="L23" s="157">
        <f>IF(OR((L$21=$C23+$G23),(L$21=$C23+$G23*2),(L$21=$C23+$G23*3),(L$21=$C23+$G23*4),(L$21=$C23+$G23*5),(L$21=$C23+$G23*6),(L$21=$C23+$G23*7),(L$21=$C23+$G23*8),(L$21=$C23+$G23*9),(L$21=$C23+$G23*10),(L$21=$C23+$G23*11),(L$21=$C23+$G23*12),(L$21=$C23+$G23*13),(L$21=$C23+$G23*14)),$F23*((1+'2- Data Entry'!$B$5)^('3-Cost Projections'!L$21-'3-Cost Projections'!$C23)),0)</f>
        <v>0</v>
      </c>
      <c r="M23" s="157">
        <f>IF(OR((M$21=$C23+$G23),(M$21=$C23+$G23*2),(M$21=$C23+$G23*3),(M$21=$C23+$G23*4),(M$21=$C23+$G23*5),(M$21=$C23+$G23*6),(M$21=$C23+$G23*7),(M$21=$C23+$G23*8),(M$21=$C23+$G23*9),(M$21=$C23+$G23*10),(M$21=$C23+$G23*11),(M$21=$C23+$G23*12),(M$21=$C23+$G23*13),(M$21=$C23+$G23*14)),$F23*((1+'2- Data Entry'!$B$5)^('3-Cost Projections'!M$21-'3-Cost Projections'!$C23)),0)</f>
        <v>0</v>
      </c>
      <c r="N23" s="157">
        <f>IF(OR((N$21=$C23+$G23),(N$21=$C23+$G23*2),(N$21=$C23+$G23*3),(N$21=$C23+$G23*4),(N$21=$C23+$G23*5),(N$21=$C23+$G23*6),(N$21=$C23+$G23*7),(N$21=$C23+$G23*8),(N$21=$C23+$G23*9),(N$21=$C23+$G23*10),(N$21=$C23+$G23*11),(N$21=$C23+$G23*12),(N$21=$C23+$G23*13),(N$21=$C23+$G23*14)),$F23*((1+'2- Data Entry'!$B$5)^('3-Cost Projections'!N$21-'3-Cost Projections'!$C23)),0)</f>
        <v>0</v>
      </c>
      <c r="O23" s="157">
        <f>IF(OR((O$21=$C23+$G23),(O$21=$C23+$G23*2),(O$21=$C23+$G23*3),(O$21=$C23+$G23*4),(O$21=$C23+$G23*5),(O$21=$C23+$G23*6),(O$21=$C23+$G23*7),(O$21=$C23+$G23*8),(O$21=$C23+$G23*9),(O$21=$C23+$G23*10),(O$21=$C23+$G23*11),(O$21=$C23+$G23*12),(O$21=$C23+$G23*13),(O$21=$C23+$G23*14)),$F23*((1+'2- Data Entry'!$B$5)^('3-Cost Projections'!O$21-'3-Cost Projections'!$C23)),0)</f>
        <v>0</v>
      </c>
      <c r="P23" s="157">
        <f>IF(OR((P$21=$C23+$G23),(P$21=$C23+$G23*2),(P$21=$C23+$G23*3),(P$21=$C23+$G23*4),(P$21=$C23+$G23*5),(P$21=$C23+$G23*6),(P$21=$C23+$G23*7),(P$21=$C23+$G23*8),(P$21=$C23+$G23*9),(P$21=$C23+$G23*10),(P$21=$C23+$G23*11),(P$21=$C23+$G23*12),(P$21=$C23+$G23*13),(P$21=$C23+$G23*14)),$F23*((1+'2- Data Entry'!$B$5)^('3-Cost Projections'!P$21-'3-Cost Projections'!$C23)),0)</f>
        <v>0</v>
      </c>
      <c r="Q23" s="157">
        <f>IF(OR((Q$21=$C23+$G23),(Q$21=$C23+$G23*2),(Q$21=$C23+$G23*3),(Q$21=$C23+$G23*4),(Q$21=$C23+$G23*5),(Q$21=$C23+$G23*6),(Q$21=$C23+$G23*7),(Q$21=$C23+$G23*8),(Q$21=$C23+$G23*9),(Q$21=$C23+$G23*10),(Q$21=$C23+$G23*11),(Q$21=$C23+$G23*12),(Q$21=$C23+$G23*13),(Q$21=$C23+$G23*14)),$F23*((1+'2- Data Entry'!$B$5)^('3-Cost Projections'!Q$21-'3-Cost Projections'!$C23)),0)</f>
        <v>0</v>
      </c>
      <c r="R23" s="157">
        <f>IF(OR((R$21=$C23+$G23),(R$21=$C23+$G23*2),(R$21=$C23+$G23*3),(R$21=$C23+$G23*4),(R$21=$C23+$G23*5),(R$21=$C23+$G23*6),(R$21=$C23+$G23*7),(R$21=$C23+$G23*8),(R$21=$C23+$G23*9),(R$21=$C23+$G23*10),(R$21=$C23+$G23*11),(R$21=$C23+$G23*12),(R$21=$C23+$G23*13),(R$21=$C23+$G23*14)),$F23*((1+'2- Data Entry'!$B$5)^('3-Cost Projections'!R$21-'3-Cost Projections'!$C23)),0)</f>
        <v>0</v>
      </c>
      <c r="S23" s="157">
        <f>IF(OR((S$21=$C23+$G23),(S$21=$C23+$G23*2),(S$21=$C23+$G23*3),(S$21=$C23+$G23*4),(S$21=$C23+$G23*5),(S$21=$C23+$G23*6),(S$21=$C23+$G23*7),(S$21=$C23+$G23*8),(S$21=$C23+$G23*9),(S$21=$C23+$G23*10),(S$21=$C23+$G23*11),(S$21=$C23+$G23*12),(S$21=$C23+$G23*13),(S$21=$C23+$G23*14)),$F23*((1+'2- Data Entry'!$B$5)^('3-Cost Projections'!S$21-'3-Cost Projections'!$C23)),0)</f>
        <v>0</v>
      </c>
      <c r="T23" s="157">
        <f>IF(OR((T$21=$C23+$G23),(T$21=$C23+$G23*2),(T$21=$C23+$G23*3),(T$21=$C23+$G23*4),(T$21=$C23+$G23*5),(T$21=$C23+$G23*6),(T$21=$C23+$G23*7),(T$21=$C23+$G23*8),(T$21=$C23+$G23*9),(T$21=$C23+$G23*10),(T$21=$C23+$G23*11),(T$21=$C23+$G23*12),(T$21=$C23+$G23*13),(T$21=$C23+$G23*14)),$F23*((1+'2- Data Entry'!$B$5)^('3-Cost Projections'!T$21-'3-Cost Projections'!$C23)),0)</f>
        <v>0</v>
      </c>
      <c r="U23" s="157">
        <f>IF(OR((U$21=$C23+$G23),(U$21=$C23+$G23*2),(U$21=$C23+$G23*3),(U$21=$C23+$G23*4),(U$21=$C23+$G23*5),(U$21=$C23+$G23*6),(U$21=$C23+$G23*7),(U$21=$C23+$G23*8),(U$21=$C23+$G23*9),(U$21=$C23+$G23*10),(U$21=$C23+$G23*11),(U$21=$C23+$G23*12),(U$21=$C23+$G23*13),(U$21=$C23+$G23*14)),$F23*((1+'2- Data Entry'!$B$5)^('3-Cost Projections'!U$21-'3-Cost Projections'!$C23)),0)</f>
        <v>0</v>
      </c>
      <c r="V23" s="157">
        <f>IF(OR((V$21=$C23+$G23),(V$21=$C23+$G23*2),(V$21=$C23+$G23*3),(V$21=$C23+$G23*4),(V$21=$C23+$G23*5),(V$21=$C23+$G23*6),(V$21=$C23+$G23*7),(V$21=$C23+$G23*8),(V$21=$C23+$G23*9),(V$21=$C23+$G23*10),(V$21=$C23+$G23*11),(V$21=$C23+$G23*12),(V$21=$C23+$G23*13),(V$21=$C23+$G23*14)),$F23*((1+'2- Data Entry'!$B$5)^('3-Cost Projections'!V$21-'3-Cost Projections'!$C23)),0)</f>
        <v>0</v>
      </c>
      <c r="W23" s="157">
        <f>IF(OR((W$21=$C23+$G23),(W$21=$C23+$G23*2),(W$21=$C23+$G23*3),(W$21=$C23+$G23*4),(W$21=$C23+$G23*5),(W$21=$C23+$G23*6),(W$21=$C23+$G23*7),(W$21=$C23+$G23*8),(W$21=$C23+$G23*9),(W$21=$C23+$G23*10),(W$21=$C23+$G23*11),(W$21=$C23+$G23*12),(W$21=$C23+$G23*13),(W$21=$C23+$G23*14)),$F23*((1+'2- Data Entry'!$B$5)^('3-Cost Projections'!W$21-'3-Cost Projections'!$C23)),0)</f>
        <v>0</v>
      </c>
      <c r="X23" s="157">
        <f>IF(OR((X$21=$C23+$G23),(X$21=$C23+$G23*2),(X$21=$C23+$G23*3),(X$21=$C23+$G23*4),(X$21=$C23+$G23*5),(X$21=$C23+$G23*6),(X$21=$C23+$G23*7),(X$21=$C23+$G23*8),(X$21=$C23+$G23*9),(X$21=$C23+$G23*10),(X$21=$C23+$G23*11),(X$21=$C23+$G23*12),(X$21=$C23+$G23*13),(X$21=$C23+$G23*14)),$F23*((1+'2- Data Entry'!$B$5)^('3-Cost Projections'!X$21-'3-Cost Projections'!$C23)),0)</f>
        <v>0</v>
      </c>
      <c r="Y23" s="157">
        <f>IF(OR((Y$21=$C23+$G23),(Y$21=$C23+$G23*2),(Y$21=$C23+$G23*3),(Y$21=$C23+$G23*4),(Y$21=$C23+$G23*5),(Y$21=$C23+$G23*6),(Y$21=$C23+$G23*7),(Y$21=$C23+$G23*8),(Y$21=$C23+$G23*9),(Y$21=$C23+$G23*10),(Y$21=$C23+$G23*11),(Y$21=$C23+$G23*12),(Y$21=$C23+$G23*13),(Y$21=$C23+$G23*14)),$F23*((1+'2- Data Entry'!$B$5)^('3-Cost Projections'!Y$21-'3-Cost Projections'!$C23)),0)</f>
        <v>0</v>
      </c>
      <c r="Z23" s="157">
        <f>IF(OR((Z$21=$C23+$G23),(Z$21=$C23+$G23*2),(Z$21=$C23+$G23*3),(Z$21=$C23+$G23*4),(Z$21=$C23+$G23*5),(Z$21=$C23+$G23*6),(Z$21=$C23+$G23*7),(Z$21=$C23+$G23*8),(Z$21=$C23+$G23*9),(Z$21=$C23+$G23*10),(Z$21=$C23+$G23*11),(Z$21=$C23+$G23*12),(Z$21=$C23+$G23*13),(Z$21=$C23+$G23*14)),$F23*((1+'2- Data Entry'!$B$5)^('3-Cost Projections'!Z$21-'3-Cost Projections'!$C23)),0)</f>
        <v>0</v>
      </c>
      <c r="AA23" s="157">
        <f>IF(OR((AA$21=$C23+$G23),(AA$21=$C23+$G23*2),(AA$21=$C23+$G23*3),(AA$21=$C23+$G23*4),(AA$21=$C23+$G23*5),(AA$21=$C23+$G23*6),(AA$21=$C23+$G23*7),(AA$21=$C23+$G23*8),(AA$21=$C23+$G23*9),(AA$21=$C23+$G23*10),(AA$21=$C23+$G23*11),(AA$21=$C23+$G23*12),(AA$21=$C23+$G23*13),(AA$21=$C23+$G23*14)),$F23*((1+'2- Data Entry'!$B$5)^('3-Cost Projections'!AA$21-'3-Cost Projections'!$C23)),0)</f>
        <v>0</v>
      </c>
      <c r="AB23" s="157">
        <f>IF(OR((AB$21=$C23+$G23),(AB$21=$C23+$G23*2),(AB$21=$C23+$G23*3),(AB$21=$C23+$G23*4),(AB$21=$C23+$G23*5),(AB$21=$C23+$G23*6),(AB$21=$C23+$G23*7),(AB$21=$C23+$G23*8),(AB$21=$C23+$G23*9),(AB$21=$C23+$G23*10),(AB$21=$C23+$G23*11),(AB$21=$C23+$G23*12),(AB$21=$C23+$G23*13),(AB$21=$C23+$G23*14)),$F23*((1+'2- Data Entry'!$B$5)^('3-Cost Projections'!AB$21-'3-Cost Projections'!$C23)),0)</f>
        <v>0</v>
      </c>
      <c r="AC23" s="157">
        <f>IF(OR((AC$21=$C23+$G23),(AC$21=$C23+$G23*2),(AC$21=$C23+$G23*3),(AC$21=$C23+$G23*4),(AC$21=$C23+$G23*5),(AC$21=$C23+$G23*6),(AC$21=$C23+$G23*7),(AC$21=$C23+$G23*8),(AC$21=$C23+$G23*9),(AC$21=$C23+$G23*10),(AC$21=$C23+$G23*11),(AC$21=$C23+$G23*12),(AC$21=$C23+$G23*13),(AC$21=$C23+$G23*14)),$F23*((1+'2- Data Entry'!$B$5)^('3-Cost Projections'!AC$21-'3-Cost Projections'!$C23)),0)</f>
        <v>0</v>
      </c>
      <c r="AD23" s="157">
        <f>IF(OR((AD$21=$C23+$G23),(AD$21=$C23+$G23*2),(AD$21=$C23+$G23*3),(AD$21=$C23+$G23*4),(AD$21=$C23+$G23*5),(AD$21=$C23+$G23*6),(AD$21=$C23+$G23*7),(AD$21=$C23+$G23*8),(AD$21=$C23+$G23*9),(AD$21=$C23+$G23*10),(AD$21=$C23+$G23*11),(AD$21=$C23+$G23*12),(AD$21=$C23+$G23*13),(AD$21=$C23+$G23*14)),$F23*((1+'2- Data Entry'!$B$5)^('3-Cost Projections'!AD$21-'3-Cost Projections'!$C23)),0)</f>
        <v>0</v>
      </c>
      <c r="AE23" s="157">
        <f>IF(OR((AE$21=$C23+$G23),(AE$21=$C23+$G23*2),(AE$21=$C23+$G23*3),(AE$21=$C23+$G23*4),(AE$21=$C23+$G23*5),(AE$21=$C23+$G23*6),(AE$21=$C23+$G23*7),(AE$21=$C23+$G23*8),(AE$21=$C23+$G23*9),(AE$21=$C23+$G23*10),(AE$21=$C23+$G23*11),(AE$21=$C23+$G23*12),(AE$21=$C23+$G23*13),(AE$21=$C23+$G23*14)),$F23*((1+'2- Data Entry'!$B$5)^('3-Cost Projections'!AE$21-'3-Cost Projections'!$C23)),0)</f>
        <v>0</v>
      </c>
      <c r="AF23" s="157">
        <f>IF(OR((AF$21=$C23+$G23),(AF$21=$C23+$G23*2),(AF$21=$C23+$G23*3),(AF$21=$C23+$G23*4),(AF$21=$C23+$G23*5),(AF$21=$C23+$G23*6),(AF$21=$C23+$G23*7),(AF$21=$C23+$G23*8),(AF$21=$C23+$G23*9),(AF$21=$C23+$G23*10),(AF$21=$C23+$G23*11),(AF$21=$C23+$G23*12),(AF$21=$C23+$G23*13),(AF$21=$C23+$G23*14)),$F23*((1+'2- Data Entry'!$B$5)^('3-Cost Projections'!AF$21-'3-Cost Projections'!$C23)),0)</f>
        <v>0</v>
      </c>
      <c r="AG23" s="157">
        <f>IF(OR((AG$21=$C23+$G23),(AG$21=$C23+$G23*2),(AG$21=$C23+$G23*3),(AG$21=$C23+$G23*4),(AG$21=$C23+$G23*5),(AG$21=$C23+$G23*6),(AG$21=$C23+$G23*7),(AG$21=$C23+$G23*8),(AG$21=$C23+$G23*9),(AG$21=$C23+$G23*10),(AG$21=$C23+$G23*11),(AG$21=$C23+$G23*12),(AG$21=$C23+$G23*13),(AG$21=$C23+$G23*14)),$F23*((1+'2- Data Entry'!$B$5)^('3-Cost Projections'!AG$21-'3-Cost Projections'!$C23)),0)</f>
        <v>0</v>
      </c>
      <c r="AH23" s="157">
        <f>IF(OR((AH$21=$C23+$G23),(AH$21=$C23+$G23*2),(AH$21=$C23+$G23*3),(AH$21=$C23+$G23*4),(AH$21=$C23+$G23*5),(AH$21=$C23+$G23*6),(AH$21=$C23+$G23*7),(AH$21=$C23+$G23*8),(AH$21=$C23+$G23*9),(AH$21=$C23+$G23*10),(AH$21=$C23+$G23*11),(AH$21=$C23+$G23*12),(AH$21=$C23+$G23*13),(AH$21=$C23+$G23*14)),$F23*((1+'2- Data Entry'!$B$5)^('3-Cost Projections'!AH$21-'3-Cost Projections'!$C23)),0)</f>
        <v>0</v>
      </c>
      <c r="AI23" s="157">
        <f>IF(OR((AI$21=$C23+$G23),(AI$21=$C23+$G23*2),(AI$21=$C23+$G23*3),(AI$21=$C23+$G23*4),(AI$21=$C23+$G23*5),(AI$21=$C23+$G23*6),(AI$21=$C23+$G23*7),(AI$21=$C23+$G23*8),(AI$21=$C23+$G23*9),(AI$21=$C23+$G23*10),(AI$21=$C23+$G23*11),(AI$21=$C23+$G23*12),(AI$21=$C23+$G23*13),(AI$21=$C23+$G23*14)),$F23*((1+'2- Data Entry'!$B$5)^('3-Cost Projections'!AI$21-'3-Cost Projections'!$C23)),0)</f>
        <v>0</v>
      </c>
      <c r="AJ23" s="157">
        <f>IF(OR((AJ$21=$C23+$G23),(AJ$21=$C23+$G23*2),(AJ$21=$C23+$G23*3),(AJ$21=$C23+$G23*4),(AJ$21=$C23+$G23*5),(AJ$21=$C23+$G23*6),(AJ$21=$C23+$G23*7),(AJ$21=$C23+$G23*8),(AJ$21=$C23+$G23*9),(AJ$21=$C23+$G23*10),(AJ$21=$C23+$G23*11),(AJ$21=$C23+$G23*12),(AJ$21=$C23+$G23*13),(AJ$21=$C23+$G23*14)),$F23*((1+'2- Data Entry'!$B$5)^('3-Cost Projections'!AJ$21-'3-Cost Projections'!$C23)),0)</f>
        <v>0</v>
      </c>
      <c r="AK23" s="157">
        <f>IF(OR((AK$21=$C23+$G23),(AK$21=$C23+$G23*2),(AK$21=$C23+$G23*3),(AK$21=$C23+$G23*4),(AK$21=$C23+$G23*5),(AK$21=$C23+$G23*6),(AK$21=$C23+$G23*7),(AK$21=$C23+$G23*8),(AK$21=$C23+$G23*9),(AK$21=$C23+$G23*10),(AK$21=$C23+$G23*11),(AK$21=$C23+$G23*12),(AK$21=$C23+$G23*13),(AK$21=$C23+$G23*14)),$F23*((1+'2- Data Entry'!$B$5)^('3-Cost Projections'!AK$21-'3-Cost Projections'!$C23)),0)</f>
        <v>0</v>
      </c>
      <c r="AL23" s="157">
        <f>IF(OR((AL$21=$C23+$G23),(AL$21=$C23+$G23*2),(AL$21=$C23+$G23*3),(AL$21=$C23+$G23*4),(AL$21=$C23+$G23*5),(AL$21=$C23+$G23*6),(AL$21=$C23+$G23*7),(AL$21=$C23+$G23*8),(AL$21=$C23+$G23*9),(AL$21=$C23+$G23*10),(AL$21=$C23+$G23*11),(AL$21=$C23+$G23*12),(AL$21=$C23+$G23*13),(AL$21=$C23+$G23*14)),$F23*((1+'2- Data Entry'!$B$5)^('3-Cost Projections'!AL$21-'3-Cost Projections'!$C23)),0)</f>
        <v>0</v>
      </c>
      <c r="AM23" s="157">
        <f>IF(OR((AM$21=$C23+$G23),(AM$21=$C23+$G23*2),(AM$21=$C23+$G23*3),(AM$21=$C23+$G23*4),(AM$21=$C23+$G23*5),(AM$21=$C23+$G23*6),(AM$21=$C23+$G23*7),(AM$21=$C23+$G23*8),(AM$21=$C23+$G23*9),(AM$21=$C23+$G23*10),(AM$21=$C23+$G23*11),(AM$21=$C23+$G23*12),(AM$21=$C23+$G23*13),(AM$21=$C23+$G23*14)),$F23*((1+'2- Data Entry'!$B$5)^('3-Cost Projections'!AM$21-'3-Cost Projections'!$C23)),0)</f>
        <v>0</v>
      </c>
      <c r="AN23" s="157">
        <f>IF(OR((AN$21=$C23+$G23),(AN$21=$C23+$G23*2),(AN$21=$C23+$G23*3),(AN$21=$C23+$G23*4),(AN$21=$C23+$G23*5),(AN$21=$C23+$G23*6),(AN$21=$C23+$G23*7),(AN$21=$C23+$G23*8),(AN$21=$C23+$G23*9),(AN$21=$C23+$G23*10),(AN$21=$C23+$G23*11),(AN$21=$C23+$G23*12),(AN$21=$C23+$G23*13),(AN$21=$C23+$G23*14)),$F23*((1+'2- Data Entry'!$B$5)^('3-Cost Projections'!AN$21-'3-Cost Projections'!$C23)),0)</f>
        <v>0</v>
      </c>
      <c r="AO23" s="157">
        <f>IF(OR((AO$21=$C23+$G23),(AO$21=$C23+$G23*2),(AO$21=$C23+$G23*3),(AO$21=$C23+$G23*4),(AO$21=$C23+$G23*5),(AO$21=$C23+$G23*6),(AO$21=$C23+$G23*7),(AO$21=$C23+$G23*8),(AO$21=$C23+$G23*9),(AO$21=$C23+$G23*10),(AO$21=$C23+$G23*11),(AO$21=$C23+$G23*12),(AO$21=$C23+$G23*13),(AO$21=$C23+$G23*14)),$F23*((1+'2- Data Entry'!$B$5)^('3-Cost Projections'!AO$21-'3-Cost Projections'!$C23)),0)</f>
        <v>0</v>
      </c>
      <c r="AP23" s="157">
        <f>IF(OR((AP$21=$C23+$G23),(AP$21=$C23+$G23*2),(AP$21=$C23+$G23*3),(AP$21=$C23+$G23*4),(AP$21=$C23+$G23*5),(AP$21=$C23+$G23*6),(AP$21=$C23+$G23*7),(AP$21=$C23+$G23*8),(AP$21=$C23+$G23*9),(AP$21=$C23+$G23*10),(AP$21=$C23+$G23*11),(AP$21=$C23+$G23*12),(AP$21=$C23+$G23*13),(AP$21=$C23+$G23*14)),$F23*((1+'2- Data Entry'!$B$5)^('3-Cost Projections'!AP$21-'3-Cost Projections'!$C23)),0)</f>
        <v>0</v>
      </c>
      <c r="AQ23" s="157">
        <f>IF(OR((AQ$21=$C23+$G23),(AQ$21=$C23+$G23*2),(AQ$21=$C23+$G23*3),(AQ$21=$C23+$G23*4),(AQ$21=$C23+$G23*5),(AQ$21=$C23+$G23*6),(AQ$21=$C23+$G23*7),(AQ$21=$C23+$G23*8),(AQ$21=$C23+$G23*9),(AQ$21=$C23+$G23*10),(AQ$21=$C23+$G23*11),(AQ$21=$C23+$G23*12),(AQ$21=$C23+$G23*13),(AQ$21=$C23+$G23*14)),$F23*((1+'2- Data Entry'!$B$5)^('3-Cost Projections'!AQ$21-'3-Cost Projections'!$C23)),0)</f>
        <v>0</v>
      </c>
      <c r="AR23" s="157">
        <f>IF(OR((AR$21=$C23+$G23),(AR$21=$C23+$G23*2),(AR$21=$C23+$G23*3),(AR$21=$C23+$G23*4),(AR$21=$C23+$G23*5),(AR$21=$C23+$G23*6),(AR$21=$C23+$G23*7),(AR$21=$C23+$G23*8),(AR$21=$C23+$G23*9),(AR$21=$C23+$G23*10),(AR$21=$C23+$G23*11),(AR$21=$C23+$G23*12),(AR$21=$C23+$G23*13),(AR$21=$C23+$G23*14)),$F23*((1+'2- Data Entry'!$B$5)^('3-Cost Projections'!AR$21-'3-Cost Projections'!$C23)),0)</f>
        <v>0</v>
      </c>
      <c r="AS23" s="157">
        <f>IF(OR((AS$21=$C23+$G23),(AS$21=$C23+$G23*2),(AS$21=$C23+$G23*3),(AS$21=$C23+$G23*4),(AS$21=$C23+$G23*5),(AS$21=$C23+$G23*6),(AS$21=$C23+$G23*7),(AS$21=$C23+$G23*8),(AS$21=$C23+$G23*9),(AS$21=$C23+$G23*10),(AS$21=$C23+$G23*11),(AS$21=$C23+$G23*12),(AS$21=$C23+$G23*13),(AS$21=$C23+$G23*14)),$F23*((1+'2- Data Entry'!$B$5)^('3-Cost Projections'!AS$21-'3-Cost Projections'!$C23)),0)</f>
        <v>0</v>
      </c>
      <c r="AT23" s="157">
        <f>IF(OR((AT$21=$C23+$G23),(AT$21=$C23+$G23*2),(AT$21=$C23+$G23*3),(AT$21=$C23+$G23*4),(AT$21=$C23+$G23*5),(AT$21=$C23+$G23*6),(AT$21=$C23+$G23*7),(AT$21=$C23+$G23*8),(AT$21=$C23+$G23*9),(AT$21=$C23+$G23*10),(AT$21=$C23+$G23*11),(AT$21=$C23+$G23*12),(AT$21=$C23+$G23*13),(AT$21=$C23+$G23*14)),$F23*((1+'2- Data Entry'!$B$5)^('3-Cost Projections'!AT$21-'3-Cost Projections'!$C23)),0)</f>
        <v>0</v>
      </c>
      <c r="AU23" s="157">
        <f>IF(OR((AU$21=$C23+$G23),(AU$21=$C23+$G23*2),(AU$21=$C23+$G23*3),(AU$21=$C23+$G23*4),(AU$21=$C23+$G23*5),(AU$21=$C23+$G23*6),(AU$21=$C23+$G23*7),(AU$21=$C23+$G23*8),(AU$21=$C23+$G23*9),(AU$21=$C23+$G23*10),(AU$21=$C23+$G23*11),(AU$21=$C23+$G23*12),(AU$21=$C23+$G23*13),(AU$21=$C23+$G23*14)),$F23*((1+'2- Data Entry'!$B$5)^('3-Cost Projections'!AU$21-'3-Cost Projections'!$C23)),0)</f>
        <v>0</v>
      </c>
      <c r="AV23" s="157">
        <f>IF(OR((AV$21=$C23+$G23),(AV$21=$C23+$G23*2),(AV$21=$C23+$G23*3),(AV$21=$C23+$G23*4),(AV$21=$C23+$G23*5),(AV$21=$C23+$G23*6),(AV$21=$C23+$G23*7),(AV$21=$C23+$G23*8),(AV$21=$C23+$G23*9),(AV$21=$C23+$G23*10),(AV$21=$C23+$G23*11),(AV$21=$C23+$G23*12),(AV$21=$C23+$G23*13),(AV$21=$C23+$G23*14)),$F23*((1+'2- Data Entry'!$B$5)^('3-Cost Projections'!AV$21-'3-Cost Projections'!$C23)),0)</f>
        <v>0</v>
      </c>
      <c r="AW23" s="157"/>
    </row>
    <row r="24" spans="1:49" s="158" customFormat="1" x14ac:dyDescent="0.3">
      <c r="A24" s="130"/>
      <c r="B24" s="139" t="str">
        <f>'2- Data Entry'!D24</f>
        <v>Connecting Rods</v>
      </c>
      <c r="C24" s="153">
        <f>IF(ISNUMBER('2- Data Entry'!F24),'2- Data Entry'!F24,)</f>
        <v>0</v>
      </c>
      <c r="D24" s="154"/>
      <c r="E24" s="154"/>
      <c r="F24" s="155">
        <f>'2- Data Entry'!E24*'2- Data Entry'!$E$40</f>
        <v>0</v>
      </c>
      <c r="G24" s="156">
        <f>'6-Reference Data'!B5</f>
        <v>0.5</v>
      </c>
      <c r="H24" s="157">
        <f>IF(OR((H$21=$C24+$G24),(H$21=$C24+$G24*2),(H$21=$C24+$G24*3),(H$21=$C24+$G24*4),(H$21=$C24+$G24*5),(H$21=$C24+$G24*6),(H$21=$C24+$G24*7),(H$21=$C24+$G24*8),(H$21=$C24+$G24*9),(H$21=$C24+$G24*10),(H$21=$C24+$G24*11),(H$21=$C24+$G24*12),(H$21=$C24+$G24*13),(H$21=$C24+$G24*14)),$F24*((1+'2- Data Entry'!$B$5)^('3-Cost Projections'!H$21-'3-Cost Projections'!$C24)),0)</f>
        <v>0</v>
      </c>
      <c r="I24" s="157">
        <f>IF(OR((I$21=$C24+$G24),(I$21=$C24+$G24*2),(I$21=$C24+$G24*3),(I$21=$C24+$G24*4),(I$21=$C24+$G24*5),(I$21=$C24+$G24*6),(I$21=$C24+$G24*7),(I$21=$C24+$G24*8),(I$21=$C24+$G24*9),(I$21=$C24+$G24*10),(I$21=$C24+$G24*11),(I$21=$C24+$G24*12),(I$21=$C24+$G24*13),(I$21=$C24+$G24*14)),$F24*((1+'2- Data Entry'!$B$5)^('3-Cost Projections'!I$21-'3-Cost Projections'!$C24)),0)</f>
        <v>0</v>
      </c>
      <c r="J24" s="157">
        <f>IF(OR((J$21=$C24+$G24),(J$21=$C24+$G24*2),(J$21=$C24+$G24*3),(J$21=$C24+$G24*4),(J$21=$C24+$G24*5),(J$21=$C24+$G24*6),(J$21=$C24+$G24*7),(J$21=$C24+$G24*8),(J$21=$C24+$G24*9),(J$21=$C24+$G24*10),(J$21=$C24+$G24*11),(J$21=$C24+$G24*12),(J$21=$C24+$G24*13),(J$21=$C24+$G24*14)),$F24*((1+'2- Data Entry'!$B$5)^('3-Cost Projections'!J$21-'3-Cost Projections'!$C24)),0)</f>
        <v>0</v>
      </c>
      <c r="K24" s="157">
        <f>IF(OR((K$21=$C24+$G24),(K$21=$C24+$G24*2),(K$21=$C24+$G24*3),(K$21=$C24+$G24*4),(K$21=$C24+$G24*5),(K$21=$C24+$G24*6),(K$21=$C24+$G24*7),(K$21=$C24+$G24*8),(K$21=$C24+$G24*9),(K$21=$C24+$G24*10),(K$21=$C24+$G24*11),(K$21=$C24+$G24*12),(K$21=$C24+$G24*13),(K$21=$C24+$G24*14)),$F24*((1+'2- Data Entry'!$B$5)^('3-Cost Projections'!K$21-'3-Cost Projections'!$C24)),0)</f>
        <v>0</v>
      </c>
      <c r="L24" s="157">
        <f>IF(OR((L$21=$C24+$G24),(L$21=$C24+$G24*2),(L$21=$C24+$G24*3),(L$21=$C24+$G24*4),(L$21=$C24+$G24*5),(L$21=$C24+$G24*6),(L$21=$C24+$G24*7),(L$21=$C24+$G24*8),(L$21=$C24+$G24*9),(L$21=$C24+$G24*10),(L$21=$C24+$G24*11),(L$21=$C24+$G24*12),(L$21=$C24+$G24*13),(L$21=$C24+$G24*14)),$F24*((1+'2- Data Entry'!$B$5)^('3-Cost Projections'!L$21-'3-Cost Projections'!$C24)),0)</f>
        <v>0</v>
      </c>
      <c r="M24" s="157">
        <f>IF(OR((M$21=$C24+$G24),(M$21=$C24+$G24*2),(M$21=$C24+$G24*3),(M$21=$C24+$G24*4),(M$21=$C24+$G24*5),(M$21=$C24+$G24*6),(M$21=$C24+$G24*7),(M$21=$C24+$G24*8),(M$21=$C24+$G24*9),(M$21=$C24+$G24*10),(M$21=$C24+$G24*11),(M$21=$C24+$G24*12),(M$21=$C24+$G24*13),(M$21=$C24+$G24*14)),$F24*((1+'2- Data Entry'!$B$5)^('3-Cost Projections'!M$21-'3-Cost Projections'!$C24)),0)</f>
        <v>0</v>
      </c>
      <c r="N24" s="157">
        <f>IF(OR((N$21=$C24+$G24),(N$21=$C24+$G24*2),(N$21=$C24+$G24*3),(N$21=$C24+$G24*4),(N$21=$C24+$G24*5),(N$21=$C24+$G24*6),(N$21=$C24+$G24*7),(N$21=$C24+$G24*8),(N$21=$C24+$G24*9),(N$21=$C24+$G24*10),(N$21=$C24+$G24*11),(N$21=$C24+$G24*12),(N$21=$C24+$G24*13),(N$21=$C24+$G24*14)),$F24*((1+'2- Data Entry'!$B$5)^('3-Cost Projections'!N$21-'3-Cost Projections'!$C24)),0)</f>
        <v>0</v>
      </c>
      <c r="O24" s="157">
        <f>IF(OR((O$21=$C24+$G24),(O$21=$C24+$G24*2),(O$21=$C24+$G24*3),(O$21=$C24+$G24*4),(O$21=$C24+$G24*5),(O$21=$C24+$G24*6),(O$21=$C24+$G24*7),(O$21=$C24+$G24*8),(O$21=$C24+$G24*9),(O$21=$C24+$G24*10),(O$21=$C24+$G24*11),(O$21=$C24+$G24*12),(O$21=$C24+$G24*13),(O$21=$C24+$G24*14)),$F24*((1+'2- Data Entry'!$B$5)^('3-Cost Projections'!O$21-'3-Cost Projections'!$C24)),0)</f>
        <v>0</v>
      </c>
      <c r="P24" s="157">
        <f>IF(OR((P$21=$C24+$G24),(P$21=$C24+$G24*2),(P$21=$C24+$G24*3),(P$21=$C24+$G24*4),(P$21=$C24+$G24*5),(P$21=$C24+$G24*6),(P$21=$C24+$G24*7),(P$21=$C24+$G24*8),(P$21=$C24+$G24*9),(P$21=$C24+$G24*10),(P$21=$C24+$G24*11),(P$21=$C24+$G24*12),(P$21=$C24+$G24*13),(P$21=$C24+$G24*14)),$F24*((1+'2- Data Entry'!$B$5)^('3-Cost Projections'!P$21-'3-Cost Projections'!$C24)),0)</f>
        <v>0</v>
      </c>
      <c r="Q24" s="157">
        <f>IF(OR((Q$21=$C24+$G24),(Q$21=$C24+$G24*2),(Q$21=$C24+$G24*3),(Q$21=$C24+$G24*4),(Q$21=$C24+$G24*5),(Q$21=$C24+$G24*6),(Q$21=$C24+$G24*7),(Q$21=$C24+$G24*8),(Q$21=$C24+$G24*9),(Q$21=$C24+$G24*10),(Q$21=$C24+$G24*11),(Q$21=$C24+$G24*12),(Q$21=$C24+$G24*13),(Q$21=$C24+$G24*14)),$F24*((1+'2- Data Entry'!$B$5)^('3-Cost Projections'!Q$21-'3-Cost Projections'!$C24)),0)</f>
        <v>0</v>
      </c>
      <c r="R24" s="157">
        <f>IF(OR((R$21=$C24+$G24),(R$21=$C24+$G24*2),(R$21=$C24+$G24*3),(R$21=$C24+$G24*4),(R$21=$C24+$G24*5),(R$21=$C24+$G24*6),(R$21=$C24+$G24*7),(R$21=$C24+$G24*8),(R$21=$C24+$G24*9),(R$21=$C24+$G24*10),(R$21=$C24+$G24*11),(R$21=$C24+$G24*12),(R$21=$C24+$G24*13),(R$21=$C24+$G24*14)),$F24*((1+'2- Data Entry'!$B$5)^('3-Cost Projections'!R$21-'3-Cost Projections'!$C24)),0)</f>
        <v>0</v>
      </c>
      <c r="S24" s="157">
        <f>IF(OR((S$21=$C24+$G24),(S$21=$C24+$G24*2),(S$21=$C24+$G24*3),(S$21=$C24+$G24*4),(S$21=$C24+$G24*5),(S$21=$C24+$G24*6),(S$21=$C24+$G24*7),(S$21=$C24+$G24*8),(S$21=$C24+$G24*9),(S$21=$C24+$G24*10),(S$21=$C24+$G24*11),(S$21=$C24+$G24*12),(S$21=$C24+$G24*13),(S$21=$C24+$G24*14)),$F24*((1+'2- Data Entry'!$B$5)^('3-Cost Projections'!S$21-'3-Cost Projections'!$C24)),0)</f>
        <v>0</v>
      </c>
      <c r="T24" s="157">
        <f>IF(OR((T$21=$C24+$G24),(T$21=$C24+$G24*2),(T$21=$C24+$G24*3),(T$21=$C24+$G24*4),(T$21=$C24+$G24*5),(T$21=$C24+$G24*6),(T$21=$C24+$G24*7),(T$21=$C24+$G24*8),(T$21=$C24+$G24*9),(T$21=$C24+$G24*10),(T$21=$C24+$G24*11),(T$21=$C24+$G24*12),(T$21=$C24+$G24*13),(T$21=$C24+$G24*14)),$F24*((1+'2- Data Entry'!$B$5)^('3-Cost Projections'!T$21-'3-Cost Projections'!$C24)),0)</f>
        <v>0</v>
      </c>
      <c r="U24" s="157">
        <f>IF(OR((U$21=$C24+$G24),(U$21=$C24+$G24*2),(U$21=$C24+$G24*3),(U$21=$C24+$G24*4),(U$21=$C24+$G24*5),(U$21=$C24+$G24*6),(U$21=$C24+$G24*7),(U$21=$C24+$G24*8),(U$21=$C24+$G24*9),(U$21=$C24+$G24*10),(U$21=$C24+$G24*11),(U$21=$C24+$G24*12),(U$21=$C24+$G24*13),(U$21=$C24+$G24*14)),$F24*((1+'2- Data Entry'!$B$5)^('3-Cost Projections'!U$21-'3-Cost Projections'!$C24)),0)</f>
        <v>0</v>
      </c>
      <c r="V24" s="157">
        <f>IF(OR((V$21=$C24+$G24),(V$21=$C24+$G24*2),(V$21=$C24+$G24*3),(V$21=$C24+$G24*4),(V$21=$C24+$G24*5),(V$21=$C24+$G24*6),(V$21=$C24+$G24*7),(V$21=$C24+$G24*8),(V$21=$C24+$G24*9),(V$21=$C24+$G24*10),(V$21=$C24+$G24*11),(V$21=$C24+$G24*12),(V$21=$C24+$G24*13),(V$21=$C24+$G24*14)),$F24*((1+'2- Data Entry'!$B$5)^('3-Cost Projections'!V$21-'3-Cost Projections'!$C24)),0)</f>
        <v>0</v>
      </c>
      <c r="W24" s="157">
        <f>IF(OR((W$21=$C24+$G24),(W$21=$C24+$G24*2),(W$21=$C24+$G24*3),(W$21=$C24+$G24*4),(W$21=$C24+$G24*5),(W$21=$C24+$G24*6),(W$21=$C24+$G24*7),(W$21=$C24+$G24*8),(W$21=$C24+$G24*9),(W$21=$C24+$G24*10),(W$21=$C24+$G24*11),(W$21=$C24+$G24*12),(W$21=$C24+$G24*13),(W$21=$C24+$G24*14)),$F24*((1+'2- Data Entry'!$B$5)^('3-Cost Projections'!W$21-'3-Cost Projections'!$C24)),0)</f>
        <v>0</v>
      </c>
      <c r="X24" s="157">
        <f>IF(OR((X$21=$C24+$G24),(X$21=$C24+$G24*2),(X$21=$C24+$G24*3),(X$21=$C24+$G24*4),(X$21=$C24+$G24*5),(X$21=$C24+$G24*6),(X$21=$C24+$G24*7),(X$21=$C24+$G24*8),(X$21=$C24+$G24*9),(X$21=$C24+$G24*10),(X$21=$C24+$G24*11),(X$21=$C24+$G24*12),(X$21=$C24+$G24*13),(X$21=$C24+$G24*14)),$F24*((1+'2- Data Entry'!$B$5)^('3-Cost Projections'!X$21-'3-Cost Projections'!$C24)),0)</f>
        <v>0</v>
      </c>
      <c r="Y24" s="157">
        <f>IF(OR((Y$21=$C24+$G24),(Y$21=$C24+$G24*2),(Y$21=$C24+$G24*3),(Y$21=$C24+$G24*4),(Y$21=$C24+$G24*5),(Y$21=$C24+$G24*6),(Y$21=$C24+$G24*7),(Y$21=$C24+$G24*8),(Y$21=$C24+$G24*9),(Y$21=$C24+$G24*10),(Y$21=$C24+$G24*11),(Y$21=$C24+$G24*12),(Y$21=$C24+$G24*13),(Y$21=$C24+$G24*14)),$F24*((1+'2- Data Entry'!$B$5)^('3-Cost Projections'!Y$21-'3-Cost Projections'!$C24)),0)</f>
        <v>0</v>
      </c>
      <c r="Z24" s="157">
        <f>IF(OR((Z$21=$C24+$G24),(Z$21=$C24+$G24*2),(Z$21=$C24+$G24*3),(Z$21=$C24+$G24*4),(Z$21=$C24+$G24*5),(Z$21=$C24+$G24*6),(Z$21=$C24+$G24*7),(Z$21=$C24+$G24*8),(Z$21=$C24+$G24*9),(Z$21=$C24+$G24*10),(Z$21=$C24+$G24*11),(Z$21=$C24+$G24*12),(Z$21=$C24+$G24*13),(Z$21=$C24+$G24*14)),$F24*((1+'2- Data Entry'!$B$5)^('3-Cost Projections'!Z$21-'3-Cost Projections'!$C24)),0)</f>
        <v>0</v>
      </c>
      <c r="AA24" s="157">
        <f>IF(OR((AA$21=$C24+$G24),(AA$21=$C24+$G24*2),(AA$21=$C24+$G24*3),(AA$21=$C24+$G24*4),(AA$21=$C24+$G24*5),(AA$21=$C24+$G24*6),(AA$21=$C24+$G24*7),(AA$21=$C24+$G24*8),(AA$21=$C24+$G24*9),(AA$21=$C24+$G24*10),(AA$21=$C24+$G24*11),(AA$21=$C24+$G24*12),(AA$21=$C24+$G24*13),(AA$21=$C24+$G24*14)),$F24*((1+'2- Data Entry'!$B$5)^('3-Cost Projections'!AA$21-'3-Cost Projections'!$C24)),0)</f>
        <v>0</v>
      </c>
      <c r="AB24" s="157">
        <f>IF(OR((AB$21=$C24+$G24),(AB$21=$C24+$G24*2),(AB$21=$C24+$G24*3),(AB$21=$C24+$G24*4),(AB$21=$C24+$G24*5),(AB$21=$C24+$G24*6),(AB$21=$C24+$G24*7),(AB$21=$C24+$G24*8),(AB$21=$C24+$G24*9),(AB$21=$C24+$G24*10),(AB$21=$C24+$G24*11),(AB$21=$C24+$G24*12),(AB$21=$C24+$G24*13),(AB$21=$C24+$G24*14)),$F24*((1+'2- Data Entry'!$B$5)^('3-Cost Projections'!AB$21-'3-Cost Projections'!$C24)),0)</f>
        <v>0</v>
      </c>
      <c r="AC24" s="157">
        <f>IF(OR((AC$21=$C24+$G24),(AC$21=$C24+$G24*2),(AC$21=$C24+$G24*3),(AC$21=$C24+$G24*4),(AC$21=$C24+$G24*5),(AC$21=$C24+$G24*6),(AC$21=$C24+$G24*7),(AC$21=$C24+$G24*8),(AC$21=$C24+$G24*9),(AC$21=$C24+$G24*10),(AC$21=$C24+$G24*11),(AC$21=$C24+$G24*12),(AC$21=$C24+$G24*13),(AC$21=$C24+$G24*14)),$F24*((1+'2- Data Entry'!$B$5)^('3-Cost Projections'!AC$21-'3-Cost Projections'!$C24)),0)</f>
        <v>0</v>
      </c>
      <c r="AD24" s="157">
        <f>IF(OR((AD$21=$C24+$G24),(AD$21=$C24+$G24*2),(AD$21=$C24+$G24*3),(AD$21=$C24+$G24*4),(AD$21=$C24+$G24*5),(AD$21=$C24+$G24*6),(AD$21=$C24+$G24*7),(AD$21=$C24+$G24*8),(AD$21=$C24+$G24*9),(AD$21=$C24+$G24*10),(AD$21=$C24+$G24*11),(AD$21=$C24+$G24*12),(AD$21=$C24+$G24*13),(AD$21=$C24+$G24*14)),$F24*((1+'2- Data Entry'!$B$5)^('3-Cost Projections'!AD$21-'3-Cost Projections'!$C24)),0)</f>
        <v>0</v>
      </c>
      <c r="AE24" s="157">
        <f>IF(OR((AE$21=$C24+$G24),(AE$21=$C24+$G24*2),(AE$21=$C24+$G24*3),(AE$21=$C24+$G24*4),(AE$21=$C24+$G24*5),(AE$21=$C24+$G24*6),(AE$21=$C24+$G24*7),(AE$21=$C24+$G24*8),(AE$21=$C24+$G24*9),(AE$21=$C24+$G24*10),(AE$21=$C24+$G24*11),(AE$21=$C24+$G24*12),(AE$21=$C24+$G24*13),(AE$21=$C24+$G24*14)),$F24*((1+'2- Data Entry'!$B$5)^('3-Cost Projections'!AE$21-'3-Cost Projections'!$C24)),0)</f>
        <v>0</v>
      </c>
      <c r="AF24" s="157">
        <f>IF(OR((AF$21=$C24+$G24),(AF$21=$C24+$G24*2),(AF$21=$C24+$G24*3),(AF$21=$C24+$G24*4),(AF$21=$C24+$G24*5),(AF$21=$C24+$G24*6),(AF$21=$C24+$G24*7),(AF$21=$C24+$G24*8),(AF$21=$C24+$G24*9),(AF$21=$C24+$G24*10),(AF$21=$C24+$G24*11),(AF$21=$C24+$G24*12),(AF$21=$C24+$G24*13),(AF$21=$C24+$G24*14)),$F24*((1+'2- Data Entry'!$B$5)^('3-Cost Projections'!AF$21-'3-Cost Projections'!$C24)),0)</f>
        <v>0</v>
      </c>
      <c r="AG24" s="157">
        <f>IF(OR((AG$21=$C24+$G24),(AG$21=$C24+$G24*2),(AG$21=$C24+$G24*3),(AG$21=$C24+$G24*4),(AG$21=$C24+$G24*5),(AG$21=$C24+$G24*6),(AG$21=$C24+$G24*7),(AG$21=$C24+$G24*8),(AG$21=$C24+$G24*9),(AG$21=$C24+$G24*10),(AG$21=$C24+$G24*11),(AG$21=$C24+$G24*12),(AG$21=$C24+$G24*13),(AG$21=$C24+$G24*14)),$F24*((1+'2- Data Entry'!$B$5)^('3-Cost Projections'!AG$21-'3-Cost Projections'!$C24)),0)</f>
        <v>0</v>
      </c>
      <c r="AH24" s="157">
        <f>IF(OR((AH$21=$C24+$G24),(AH$21=$C24+$G24*2),(AH$21=$C24+$G24*3),(AH$21=$C24+$G24*4),(AH$21=$C24+$G24*5),(AH$21=$C24+$G24*6),(AH$21=$C24+$G24*7),(AH$21=$C24+$G24*8),(AH$21=$C24+$G24*9),(AH$21=$C24+$G24*10),(AH$21=$C24+$G24*11),(AH$21=$C24+$G24*12),(AH$21=$C24+$G24*13),(AH$21=$C24+$G24*14)),$F24*((1+'2- Data Entry'!$B$5)^('3-Cost Projections'!AH$21-'3-Cost Projections'!$C24)),0)</f>
        <v>0</v>
      </c>
      <c r="AI24" s="157">
        <f>IF(OR((AI$21=$C24+$G24),(AI$21=$C24+$G24*2),(AI$21=$C24+$G24*3),(AI$21=$C24+$G24*4),(AI$21=$C24+$G24*5),(AI$21=$C24+$G24*6),(AI$21=$C24+$G24*7),(AI$21=$C24+$G24*8),(AI$21=$C24+$G24*9),(AI$21=$C24+$G24*10),(AI$21=$C24+$G24*11),(AI$21=$C24+$G24*12),(AI$21=$C24+$G24*13),(AI$21=$C24+$G24*14)),$F24*((1+'2- Data Entry'!$B$5)^('3-Cost Projections'!AI$21-'3-Cost Projections'!$C24)),0)</f>
        <v>0</v>
      </c>
      <c r="AJ24" s="157">
        <f>IF(OR((AJ$21=$C24+$G24),(AJ$21=$C24+$G24*2),(AJ$21=$C24+$G24*3),(AJ$21=$C24+$G24*4),(AJ$21=$C24+$G24*5),(AJ$21=$C24+$G24*6),(AJ$21=$C24+$G24*7),(AJ$21=$C24+$G24*8),(AJ$21=$C24+$G24*9),(AJ$21=$C24+$G24*10),(AJ$21=$C24+$G24*11),(AJ$21=$C24+$G24*12),(AJ$21=$C24+$G24*13),(AJ$21=$C24+$G24*14)),$F24*((1+'2- Data Entry'!$B$5)^('3-Cost Projections'!AJ$21-'3-Cost Projections'!$C24)),0)</f>
        <v>0</v>
      </c>
      <c r="AK24" s="157">
        <f>IF(OR((AK$21=$C24+$G24),(AK$21=$C24+$G24*2),(AK$21=$C24+$G24*3),(AK$21=$C24+$G24*4),(AK$21=$C24+$G24*5),(AK$21=$C24+$G24*6),(AK$21=$C24+$G24*7),(AK$21=$C24+$G24*8),(AK$21=$C24+$G24*9),(AK$21=$C24+$G24*10),(AK$21=$C24+$G24*11),(AK$21=$C24+$G24*12),(AK$21=$C24+$G24*13),(AK$21=$C24+$G24*14)),$F24*((1+'2- Data Entry'!$B$5)^('3-Cost Projections'!AK$21-'3-Cost Projections'!$C24)),0)</f>
        <v>0</v>
      </c>
      <c r="AL24" s="157">
        <f>IF(OR((AL$21=$C24+$G24),(AL$21=$C24+$G24*2),(AL$21=$C24+$G24*3),(AL$21=$C24+$G24*4),(AL$21=$C24+$G24*5),(AL$21=$C24+$G24*6),(AL$21=$C24+$G24*7),(AL$21=$C24+$G24*8),(AL$21=$C24+$G24*9),(AL$21=$C24+$G24*10),(AL$21=$C24+$G24*11),(AL$21=$C24+$G24*12),(AL$21=$C24+$G24*13),(AL$21=$C24+$G24*14)),$F24*((1+'2- Data Entry'!$B$5)^('3-Cost Projections'!AL$21-'3-Cost Projections'!$C24)),0)</f>
        <v>0</v>
      </c>
      <c r="AM24" s="157">
        <f>IF(OR((AM$21=$C24+$G24),(AM$21=$C24+$G24*2),(AM$21=$C24+$G24*3),(AM$21=$C24+$G24*4),(AM$21=$C24+$G24*5),(AM$21=$C24+$G24*6),(AM$21=$C24+$G24*7),(AM$21=$C24+$G24*8),(AM$21=$C24+$G24*9),(AM$21=$C24+$G24*10),(AM$21=$C24+$G24*11),(AM$21=$C24+$G24*12),(AM$21=$C24+$G24*13),(AM$21=$C24+$G24*14)),$F24*((1+'2- Data Entry'!$B$5)^('3-Cost Projections'!AM$21-'3-Cost Projections'!$C24)),0)</f>
        <v>0</v>
      </c>
      <c r="AN24" s="157">
        <f>IF(OR((AN$21=$C24+$G24),(AN$21=$C24+$G24*2),(AN$21=$C24+$G24*3),(AN$21=$C24+$G24*4),(AN$21=$C24+$G24*5),(AN$21=$C24+$G24*6),(AN$21=$C24+$G24*7),(AN$21=$C24+$G24*8),(AN$21=$C24+$G24*9),(AN$21=$C24+$G24*10),(AN$21=$C24+$G24*11),(AN$21=$C24+$G24*12),(AN$21=$C24+$G24*13),(AN$21=$C24+$G24*14)),$F24*((1+'2- Data Entry'!$B$5)^('3-Cost Projections'!AN$21-'3-Cost Projections'!$C24)),0)</f>
        <v>0</v>
      </c>
      <c r="AO24" s="157">
        <f>IF(OR((AO$21=$C24+$G24),(AO$21=$C24+$G24*2),(AO$21=$C24+$G24*3),(AO$21=$C24+$G24*4),(AO$21=$C24+$G24*5),(AO$21=$C24+$G24*6),(AO$21=$C24+$G24*7),(AO$21=$C24+$G24*8),(AO$21=$C24+$G24*9),(AO$21=$C24+$G24*10),(AO$21=$C24+$G24*11),(AO$21=$C24+$G24*12),(AO$21=$C24+$G24*13),(AO$21=$C24+$G24*14)),$F24*((1+'2- Data Entry'!$B$5)^('3-Cost Projections'!AO$21-'3-Cost Projections'!$C24)),0)</f>
        <v>0</v>
      </c>
      <c r="AP24" s="157">
        <f>IF(OR((AP$21=$C24+$G24),(AP$21=$C24+$G24*2),(AP$21=$C24+$G24*3),(AP$21=$C24+$G24*4),(AP$21=$C24+$G24*5),(AP$21=$C24+$G24*6),(AP$21=$C24+$G24*7),(AP$21=$C24+$G24*8),(AP$21=$C24+$G24*9),(AP$21=$C24+$G24*10),(AP$21=$C24+$G24*11),(AP$21=$C24+$G24*12),(AP$21=$C24+$G24*13),(AP$21=$C24+$G24*14)),$F24*((1+'2- Data Entry'!$B$5)^('3-Cost Projections'!AP$21-'3-Cost Projections'!$C24)),0)</f>
        <v>0</v>
      </c>
      <c r="AQ24" s="157">
        <f>IF(OR((AQ$21=$C24+$G24),(AQ$21=$C24+$G24*2),(AQ$21=$C24+$G24*3),(AQ$21=$C24+$G24*4),(AQ$21=$C24+$G24*5),(AQ$21=$C24+$G24*6),(AQ$21=$C24+$G24*7),(AQ$21=$C24+$G24*8),(AQ$21=$C24+$G24*9),(AQ$21=$C24+$G24*10),(AQ$21=$C24+$G24*11),(AQ$21=$C24+$G24*12),(AQ$21=$C24+$G24*13),(AQ$21=$C24+$G24*14)),$F24*((1+'2- Data Entry'!$B$5)^('3-Cost Projections'!AQ$21-'3-Cost Projections'!$C24)),0)</f>
        <v>0</v>
      </c>
      <c r="AR24" s="157">
        <f>IF(OR((AR$21=$C24+$G24),(AR$21=$C24+$G24*2),(AR$21=$C24+$G24*3),(AR$21=$C24+$G24*4),(AR$21=$C24+$G24*5),(AR$21=$C24+$G24*6),(AR$21=$C24+$G24*7),(AR$21=$C24+$G24*8),(AR$21=$C24+$G24*9),(AR$21=$C24+$G24*10),(AR$21=$C24+$G24*11),(AR$21=$C24+$G24*12),(AR$21=$C24+$G24*13),(AR$21=$C24+$G24*14)),$F24*((1+'2- Data Entry'!$B$5)^('3-Cost Projections'!AR$21-'3-Cost Projections'!$C24)),0)</f>
        <v>0</v>
      </c>
      <c r="AS24" s="157">
        <f>IF(OR((AS$21=$C24+$G24),(AS$21=$C24+$G24*2),(AS$21=$C24+$G24*3),(AS$21=$C24+$G24*4),(AS$21=$C24+$G24*5),(AS$21=$C24+$G24*6),(AS$21=$C24+$G24*7),(AS$21=$C24+$G24*8),(AS$21=$C24+$G24*9),(AS$21=$C24+$G24*10),(AS$21=$C24+$G24*11),(AS$21=$C24+$G24*12),(AS$21=$C24+$G24*13),(AS$21=$C24+$G24*14)),$F24*((1+'2- Data Entry'!$B$5)^('3-Cost Projections'!AS$21-'3-Cost Projections'!$C24)),0)</f>
        <v>0</v>
      </c>
      <c r="AT24" s="157">
        <f>IF(OR((AT$21=$C24+$G24),(AT$21=$C24+$G24*2),(AT$21=$C24+$G24*3),(AT$21=$C24+$G24*4),(AT$21=$C24+$G24*5),(AT$21=$C24+$G24*6),(AT$21=$C24+$G24*7),(AT$21=$C24+$G24*8),(AT$21=$C24+$G24*9),(AT$21=$C24+$G24*10),(AT$21=$C24+$G24*11),(AT$21=$C24+$G24*12),(AT$21=$C24+$G24*13),(AT$21=$C24+$G24*14)),$F24*((1+'2- Data Entry'!$B$5)^('3-Cost Projections'!AT$21-'3-Cost Projections'!$C24)),0)</f>
        <v>0</v>
      </c>
      <c r="AU24" s="157">
        <f>IF(OR((AU$21=$C24+$G24),(AU$21=$C24+$G24*2),(AU$21=$C24+$G24*3),(AU$21=$C24+$G24*4),(AU$21=$C24+$G24*5),(AU$21=$C24+$G24*6),(AU$21=$C24+$G24*7),(AU$21=$C24+$G24*8),(AU$21=$C24+$G24*9),(AU$21=$C24+$G24*10),(AU$21=$C24+$G24*11),(AU$21=$C24+$G24*12),(AU$21=$C24+$G24*13),(AU$21=$C24+$G24*14)),$F24*((1+'2- Data Entry'!$B$5)^('3-Cost Projections'!AU$21-'3-Cost Projections'!$C24)),0)</f>
        <v>0</v>
      </c>
      <c r="AV24" s="157">
        <f>IF(OR((AV$21=$C24+$G24),(AV$21=$C24+$G24*2),(AV$21=$C24+$G24*3),(AV$21=$C24+$G24*4),(AV$21=$C24+$G24*5),(AV$21=$C24+$G24*6),(AV$21=$C24+$G24*7),(AV$21=$C24+$G24*8),(AV$21=$C24+$G24*9),(AV$21=$C24+$G24*10),(AV$21=$C24+$G24*11),(AV$21=$C24+$G24*12),(AV$21=$C24+$G24*13),(AV$21=$C24+$G24*14)),$F24*((1+'2- Data Entry'!$B$5)^('3-Cost Projections'!AV$21-'3-Cost Projections'!$C24)),0)</f>
        <v>0</v>
      </c>
      <c r="AW24" s="157"/>
    </row>
    <row r="25" spans="1:49" s="158" customFormat="1" x14ac:dyDescent="0.3">
      <c r="A25" s="130"/>
      <c r="B25" s="139" t="str">
        <f>'2- Data Entry'!D25</f>
        <v>Rising Main (Pipe) &amp; Socket</v>
      </c>
      <c r="C25" s="153">
        <f>IF(ISNUMBER('2- Data Entry'!F25),'2- Data Entry'!F25,)</f>
        <v>0</v>
      </c>
      <c r="D25" s="154"/>
      <c r="E25" s="154"/>
      <c r="F25" s="155">
        <f>'2- Data Entry'!E25*'2- Data Entry'!$E$40</f>
        <v>0</v>
      </c>
      <c r="G25" s="156">
        <f>'6-Reference Data'!B6</f>
        <v>0.5</v>
      </c>
      <c r="H25" s="157">
        <f>IF(OR((H$21=$C25+$G25),(H$21=$C25+$G25*2),(H$21=$C25+$G25*3),(H$21=$C25+$G25*4),(H$21=$C25+$G25*5),(H$21=$C25+$G25*6),(H$21=$C25+$G25*7),(H$21=$C25+$G25*8),(H$21=$C25+$G25*9),(H$21=$C25+$G25*10),(H$21=$C25+$G25*11),(H$21=$C25+$G25*12),(H$21=$C25+$G25*13),(H$21=$C25+$G25*14)),$F25*((1+'2- Data Entry'!$B$5)^('3-Cost Projections'!H$21-'3-Cost Projections'!$C25)),0)</f>
        <v>0</v>
      </c>
      <c r="I25" s="157">
        <f>IF(OR((I$21=$C25+$G25),(I$21=$C25+$G25*2),(I$21=$C25+$G25*3),(I$21=$C25+$G25*4),(I$21=$C25+$G25*5),(I$21=$C25+$G25*6),(I$21=$C25+$G25*7),(I$21=$C25+$G25*8),(I$21=$C25+$G25*9),(I$21=$C25+$G25*10),(I$21=$C25+$G25*11),(I$21=$C25+$G25*12),(I$21=$C25+$G25*13),(I$21=$C25+$G25*14)),$F25*((1+'2- Data Entry'!$B$5)^('3-Cost Projections'!I$21-'3-Cost Projections'!$C25)),0)</f>
        <v>0</v>
      </c>
      <c r="J25" s="157">
        <f>IF(OR((J$21=$C25+$G25),(J$21=$C25+$G25*2),(J$21=$C25+$G25*3),(J$21=$C25+$G25*4),(J$21=$C25+$G25*5),(J$21=$C25+$G25*6),(J$21=$C25+$G25*7),(J$21=$C25+$G25*8),(J$21=$C25+$G25*9),(J$21=$C25+$G25*10),(J$21=$C25+$G25*11),(J$21=$C25+$G25*12),(J$21=$C25+$G25*13),(J$21=$C25+$G25*14)),$F25*((1+'2- Data Entry'!$B$5)^('3-Cost Projections'!J$21-'3-Cost Projections'!$C25)),0)</f>
        <v>0</v>
      </c>
      <c r="K25" s="157">
        <f>IF(OR((K$21=$C25+$G25),(K$21=$C25+$G25*2),(K$21=$C25+$G25*3),(K$21=$C25+$G25*4),(K$21=$C25+$G25*5),(K$21=$C25+$G25*6),(K$21=$C25+$G25*7),(K$21=$C25+$G25*8),(K$21=$C25+$G25*9),(K$21=$C25+$G25*10),(K$21=$C25+$G25*11),(K$21=$C25+$G25*12),(K$21=$C25+$G25*13),(K$21=$C25+$G25*14)),$F25*((1+'2- Data Entry'!$B$5)^('3-Cost Projections'!K$21-'3-Cost Projections'!$C25)),0)</f>
        <v>0</v>
      </c>
      <c r="L25" s="157">
        <f>IF(OR((L$21=$C25+$G25),(L$21=$C25+$G25*2),(L$21=$C25+$G25*3),(L$21=$C25+$G25*4),(L$21=$C25+$G25*5),(L$21=$C25+$G25*6),(L$21=$C25+$G25*7),(L$21=$C25+$G25*8),(L$21=$C25+$G25*9),(L$21=$C25+$G25*10),(L$21=$C25+$G25*11),(L$21=$C25+$G25*12),(L$21=$C25+$G25*13),(L$21=$C25+$G25*14)),$F25*((1+'2- Data Entry'!$B$5)^('3-Cost Projections'!L$21-'3-Cost Projections'!$C25)),0)</f>
        <v>0</v>
      </c>
      <c r="M25" s="157">
        <f>IF(OR((M$21=$C25+$G25),(M$21=$C25+$G25*2),(M$21=$C25+$G25*3),(M$21=$C25+$G25*4),(M$21=$C25+$G25*5),(M$21=$C25+$G25*6),(M$21=$C25+$G25*7),(M$21=$C25+$G25*8),(M$21=$C25+$G25*9),(M$21=$C25+$G25*10),(M$21=$C25+$G25*11),(M$21=$C25+$G25*12),(M$21=$C25+$G25*13),(M$21=$C25+$G25*14)),$F25*((1+'2- Data Entry'!$B$5)^('3-Cost Projections'!M$21-'3-Cost Projections'!$C25)),0)</f>
        <v>0</v>
      </c>
      <c r="N25" s="157">
        <f>IF(OR((N$21=$C25+$G25),(N$21=$C25+$G25*2),(N$21=$C25+$G25*3),(N$21=$C25+$G25*4),(N$21=$C25+$G25*5),(N$21=$C25+$G25*6),(N$21=$C25+$G25*7),(N$21=$C25+$G25*8),(N$21=$C25+$G25*9),(N$21=$C25+$G25*10),(N$21=$C25+$G25*11),(N$21=$C25+$G25*12),(N$21=$C25+$G25*13),(N$21=$C25+$G25*14)),$F25*((1+'2- Data Entry'!$B$5)^('3-Cost Projections'!N$21-'3-Cost Projections'!$C25)),0)</f>
        <v>0</v>
      </c>
      <c r="O25" s="157">
        <f>IF(OR((O$21=$C25+$G25),(O$21=$C25+$G25*2),(O$21=$C25+$G25*3),(O$21=$C25+$G25*4),(O$21=$C25+$G25*5),(O$21=$C25+$G25*6),(O$21=$C25+$G25*7),(O$21=$C25+$G25*8),(O$21=$C25+$G25*9),(O$21=$C25+$G25*10),(O$21=$C25+$G25*11),(O$21=$C25+$G25*12),(O$21=$C25+$G25*13),(O$21=$C25+$G25*14)),$F25*((1+'2- Data Entry'!$B$5)^('3-Cost Projections'!O$21-'3-Cost Projections'!$C25)),0)</f>
        <v>0</v>
      </c>
      <c r="P25" s="157">
        <f>IF(OR((P$21=$C25+$G25),(P$21=$C25+$G25*2),(P$21=$C25+$G25*3),(P$21=$C25+$G25*4),(P$21=$C25+$G25*5),(P$21=$C25+$G25*6),(P$21=$C25+$G25*7),(P$21=$C25+$G25*8),(P$21=$C25+$G25*9),(P$21=$C25+$G25*10),(P$21=$C25+$G25*11),(P$21=$C25+$G25*12),(P$21=$C25+$G25*13),(P$21=$C25+$G25*14)),$F25*((1+'2- Data Entry'!$B$5)^('3-Cost Projections'!P$21-'3-Cost Projections'!$C25)),0)</f>
        <v>0</v>
      </c>
      <c r="Q25" s="157">
        <f>IF(OR((Q$21=$C25+$G25),(Q$21=$C25+$G25*2),(Q$21=$C25+$G25*3),(Q$21=$C25+$G25*4),(Q$21=$C25+$G25*5),(Q$21=$C25+$G25*6),(Q$21=$C25+$G25*7),(Q$21=$C25+$G25*8),(Q$21=$C25+$G25*9),(Q$21=$C25+$G25*10),(Q$21=$C25+$G25*11),(Q$21=$C25+$G25*12),(Q$21=$C25+$G25*13),(Q$21=$C25+$G25*14)),$F25*((1+'2- Data Entry'!$B$5)^('3-Cost Projections'!Q$21-'3-Cost Projections'!$C25)),0)</f>
        <v>0</v>
      </c>
      <c r="R25" s="157">
        <f>IF(OR((R$21=$C25+$G25),(R$21=$C25+$G25*2),(R$21=$C25+$G25*3),(R$21=$C25+$G25*4),(R$21=$C25+$G25*5),(R$21=$C25+$G25*6),(R$21=$C25+$G25*7),(R$21=$C25+$G25*8),(R$21=$C25+$G25*9),(R$21=$C25+$G25*10),(R$21=$C25+$G25*11),(R$21=$C25+$G25*12),(R$21=$C25+$G25*13),(R$21=$C25+$G25*14)),$F25*((1+'2- Data Entry'!$B$5)^('3-Cost Projections'!R$21-'3-Cost Projections'!$C25)),0)</f>
        <v>0</v>
      </c>
      <c r="S25" s="157">
        <f>IF(OR((S$21=$C25+$G25),(S$21=$C25+$G25*2),(S$21=$C25+$G25*3),(S$21=$C25+$G25*4),(S$21=$C25+$G25*5),(S$21=$C25+$G25*6),(S$21=$C25+$G25*7),(S$21=$C25+$G25*8),(S$21=$C25+$G25*9),(S$21=$C25+$G25*10),(S$21=$C25+$G25*11),(S$21=$C25+$G25*12),(S$21=$C25+$G25*13),(S$21=$C25+$G25*14)),$F25*((1+'2- Data Entry'!$B$5)^('3-Cost Projections'!S$21-'3-Cost Projections'!$C25)),0)</f>
        <v>0</v>
      </c>
      <c r="T25" s="157">
        <f>IF(OR((T$21=$C25+$G25),(T$21=$C25+$G25*2),(T$21=$C25+$G25*3),(T$21=$C25+$G25*4),(T$21=$C25+$G25*5),(T$21=$C25+$G25*6),(T$21=$C25+$G25*7),(T$21=$C25+$G25*8),(T$21=$C25+$G25*9),(T$21=$C25+$G25*10),(T$21=$C25+$G25*11),(T$21=$C25+$G25*12),(T$21=$C25+$G25*13),(T$21=$C25+$G25*14)),$F25*((1+'2- Data Entry'!$B$5)^('3-Cost Projections'!T$21-'3-Cost Projections'!$C25)),0)</f>
        <v>0</v>
      </c>
      <c r="U25" s="157">
        <f>IF(OR((U$21=$C25+$G25),(U$21=$C25+$G25*2),(U$21=$C25+$G25*3),(U$21=$C25+$G25*4),(U$21=$C25+$G25*5),(U$21=$C25+$G25*6),(U$21=$C25+$G25*7),(U$21=$C25+$G25*8),(U$21=$C25+$G25*9),(U$21=$C25+$G25*10),(U$21=$C25+$G25*11),(U$21=$C25+$G25*12),(U$21=$C25+$G25*13),(U$21=$C25+$G25*14)),$F25*((1+'2- Data Entry'!$B$5)^('3-Cost Projections'!U$21-'3-Cost Projections'!$C25)),0)</f>
        <v>0</v>
      </c>
      <c r="V25" s="157">
        <f>IF(OR((V$21=$C25+$G25),(V$21=$C25+$G25*2),(V$21=$C25+$G25*3),(V$21=$C25+$G25*4),(V$21=$C25+$G25*5),(V$21=$C25+$G25*6),(V$21=$C25+$G25*7),(V$21=$C25+$G25*8),(V$21=$C25+$G25*9),(V$21=$C25+$G25*10),(V$21=$C25+$G25*11),(V$21=$C25+$G25*12),(V$21=$C25+$G25*13),(V$21=$C25+$G25*14)),$F25*((1+'2- Data Entry'!$B$5)^('3-Cost Projections'!V$21-'3-Cost Projections'!$C25)),0)</f>
        <v>0</v>
      </c>
      <c r="W25" s="157">
        <f>IF(OR((W$21=$C25+$G25),(W$21=$C25+$G25*2),(W$21=$C25+$G25*3),(W$21=$C25+$G25*4),(W$21=$C25+$G25*5),(W$21=$C25+$G25*6),(W$21=$C25+$G25*7),(W$21=$C25+$G25*8),(W$21=$C25+$G25*9),(W$21=$C25+$G25*10),(W$21=$C25+$G25*11),(W$21=$C25+$G25*12),(W$21=$C25+$G25*13),(W$21=$C25+$G25*14)),$F25*((1+'2- Data Entry'!$B$5)^('3-Cost Projections'!W$21-'3-Cost Projections'!$C25)),0)</f>
        <v>0</v>
      </c>
      <c r="X25" s="157">
        <f>IF(OR((X$21=$C25+$G25),(X$21=$C25+$G25*2),(X$21=$C25+$G25*3),(X$21=$C25+$G25*4),(X$21=$C25+$G25*5),(X$21=$C25+$G25*6),(X$21=$C25+$G25*7),(X$21=$C25+$G25*8),(X$21=$C25+$G25*9),(X$21=$C25+$G25*10),(X$21=$C25+$G25*11),(X$21=$C25+$G25*12),(X$21=$C25+$G25*13),(X$21=$C25+$G25*14)),$F25*((1+'2- Data Entry'!$B$5)^('3-Cost Projections'!X$21-'3-Cost Projections'!$C25)),0)</f>
        <v>0</v>
      </c>
      <c r="Y25" s="157">
        <f>IF(OR((Y$21=$C25+$G25),(Y$21=$C25+$G25*2),(Y$21=$C25+$G25*3),(Y$21=$C25+$G25*4),(Y$21=$C25+$G25*5),(Y$21=$C25+$G25*6),(Y$21=$C25+$G25*7),(Y$21=$C25+$G25*8),(Y$21=$C25+$G25*9),(Y$21=$C25+$G25*10),(Y$21=$C25+$G25*11),(Y$21=$C25+$G25*12),(Y$21=$C25+$G25*13),(Y$21=$C25+$G25*14)),$F25*((1+'2- Data Entry'!$B$5)^('3-Cost Projections'!Y$21-'3-Cost Projections'!$C25)),0)</f>
        <v>0</v>
      </c>
      <c r="Z25" s="157">
        <f>IF(OR((Z$21=$C25+$G25),(Z$21=$C25+$G25*2),(Z$21=$C25+$G25*3),(Z$21=$C25+$G25*4),(Z$21=$C25+$G25*5),(Z$21=$C25+$G25*6),(Z$21=$C25+$G25*7),(Z$21=$C25+$G25*8),(Z$21=$C25+$G25*9),(Z$21=$C25+$G25*10),(Z$21=$C25+$G25*11),(Z$21=$C25+$G25*12),(Z$21=$C25+$G25*13),(Z$21=$C25+$G25*14)),$F25*((1+'2- Data Entry'!$B$5)^('3-Cost Projections'!Z$21-'3-Cost Projections'!$C25)),0)</f>
        <v>0</v>
      </c>
      <c r="AA25" s="157">
        <f>IF(OR((AA$21=$C25+$G25),(AA$21=$C25+$G25*2),(AA$21=$C25+$G25*3),(AA$21=$C25+$G25*4),(AA$21=$C25+$G25*5),(AA$21=$C25+$G25*6),(AA$21=$C25+$G25*7),(AA$21=$C25+$G25*8),(AA$21=$C25+$G25*9),(AA$21=$C25+$G25*10),(AA$21=$C25+$G25*11),(AA$21=$C25+$G25*12),(AA$21=$C25+$G25*13),(AA$21=$C25+$G25*14)),$F25*((1+'2- Data Entry'!$B$5)^('3-Cost Projections'!AA$21-'3-Cost Projections'!$C25)),0)</f>
        <v>0</v>
      </c>
      <c r="AB25" s="157">
        <f>IF(OR((AB$21=$C25+$G25),(AB$21=$C25+$G25*2),(AB$21=$C25+$G25*3),(AB$21=$C25+$G25*4),(AB$21=$C25+$G25*5),(AB$21=$C25+$G25*6),(AB$21=$C25+$G25*7),(AB$21=$C25+$G25*8),(AB$21=$C25+$G25*9),(AB$21=$C25+$G25*10),(AB$21=$C25+$G25*11),(AB$21=$C25+$G25*12),(AB$21=$C25+$G25*13),(AB$21=$C25+$G25*14)),$F25*((1+'2- Data Entry'!$B$5)^('3-Cost Projections'!AB$21-'3-Cost Projections'!$C25)),0)</f>
        <v>0</v>
      </c>
      <c r="AC25" s="157">
        <f>IF(OR((AC$21=$C25+$G25),(AC$21=$C25+$G25*2),(AC$21=$C25+$G25*3),(AC$21=$C25+$G25*4),(AC$21=$C25+$G25*5),(AC$21=$C25+$G25*6),(AC$21=$C25+$G25*7),(AC$21=$C25+$G25*8),(AC$21=$C25+$G25*9),(AC$21=$C25+$G25*10),(AC$21=$C25+$G25*11),(AC$21=$C25+$G25*12),(AC$21=$C25+$G25*13),(AC$21=$C25+$G25*14)),$F25*((1+'2- Data Entry'!$B$5)^('3-Cost Projections'!AC$21-'3-Cost Projections'!$C25)),0)</f>
        <v>0</v>
      </c>
      <c r="AD25" s="157">
        <f>IF(OR((AD$21=$C25+$G25),(AD$21=$C25+$G25*2),(AD$21=$C25+$G25*3),(AD$21=$C25+$G25*4),(AD$21=$C25+$G25*5),(AD$21=$C25+$G25*6),(AD$21=$C25+$G25*7),(AD$21=$C25+$G25*8),(AD$21=$C25+$G25*9),(AD$21=$C25+$G25*10),(AD$21=$C25+$G25*11),(AD$21=$C25+$G25*12),(AD$21=$C25+$G25*13),(AD$21=$C25+$G25*14)),$F25*((1+'2- Data Entry'!$B$5)^('3-Cost Projections'!AD$21-'3-Cost Projections'!$C25)),0)</f>
        <v>0</v>
      </c>
      <c r="AE25" s="157">
        <f>IF(OR((AE$21=$C25+$G25),(AE$21=$C25+$G25*2),(AE$21=$C25+$G25*3),(AE$21=$C25+$G25*4),(AE$21=$C25+$G25*5),(AE$21=$C25+$G25*6),(AE$21=$C25+$G25*7),(AE$21=$C25+$G25*8),(AE$21=$C25+$G25*9),(AE$21=$C25+$G25*10),(AE$21=$C25+$G25*11),(AE$21=$C25+$G25*12),(AE$21=$C25+$G25*13),(AE$21=$C25+$G25*14)),$F25*((1+'2- Data Entry'!$B$5)^('3-Cost Projections'!AE$21-'3-Cost Projections'!$C25)),0)</f>
        <v>0</v>
      </c>
      <c r="AF25" s="157">
        <f>IF(OR((AF$21=$C25+$G25),(AF$21=$C25+$G25*2),(AF$21=$C25+$G25*3),(AF$21=$C25+$G25*4),(AF$21=$C25+$G25*5),(AF$21=$C25+$G25*6),(AF$21=$C25+$G25*7),(AF$21=$C25+$G25*8),(AF$21=$C25+$G25*9),(AF$21=$C25+$G25*10),(AF$21=$C25+$G25*11),(AF$21=$C25+$G25*12),(AF$21=$C25+$G25*13),(AF$21=$C25+$G25*14)),$F25*((1+'2- Data Entry'!$B$5)^('3-Cost Projections'!AF$21-'3-Cost Projections'!$C25)),0)</f>
        <v>0</v>
      </c>
      <c r="AG25" s="157">
        <f>IF(OR((AG$21=$C25+$G25),(AG$21=$C25+$G25*2),(AG$21=$C25+$G25*3),(AG$21=$C25+$G25*4),(AG$21=$C25+$G25*5),(AG$21=$C25+$G25*6),(AG$21=$C25+$G25*7),(AG$21=$C25+$G25*8),(AG$21=$C25+$G25*9),(AG$21=$C25+$G25*10),(AG$21=$C25+$G25*11),(AG$21=$C25+$G25*12),(AG$21=$C25+$G25*13),(AG$21=$C25+$G25*14)),$F25*((1+'2- Data Entry'!$B$5)^('3-Cost Projections'!AG$21-'3-Cost Projections'!$C25)),0)</f>
        <v>0</v>
      </c>
      <c r="AH25" s="157">
        <f>IF(OR((AH$21=$C25+$G25),(AH$21=$C25+$G25*2),(AH$21=$C25+$G25*3),(AH$21=$C25+$G25*4),(AH$21=$C25+$G25*5),(AH$21=$C25+$G25*6),(AH$21=$C25+$G25*7),(AH$21=$C25+$G25*8),(AH$21=$C25+$G25*9),(AH$21=$C25+$G25*10),(AH$21=$C25+$G25*11),(AH$21=$C25+$G25*12),(AH$21=$C25+$G25*13),(AH$21=$C25+$G25*14)),$F25*((1+'2- Data Entry'!$B$5)^('3-Cost Projections'!AH$21-'3-Cost Projections'!$C25)),0)</f>
        <v>0</v>
      </c>
      <c r="AI25" s="157">
        <f>IF(OR((AI$21=$C25+$G25),(AI$21=$C25+$G25*2),(AI$21=$C25+$G25*3),(AI$21=$C25+$G25*4),(AI$21=$C25+$G25*5),(AI$21=$C25+$G25*6),(AI$21=$C25+$G25*7),(AI$21=$C25+$G25*8),(AI$21=$C25+$G25*9),(AI$21=$C25+$G25*10),(AI$21=$C25+$G25*11),(AI$21=$C25+$G25*12),(AI$21=$C25+$G25*13),(AI$21=$C25+$G25*14)),$F25*((1+'2- Data Entry'!$B$5)^('3-Cost Projections'!AI$21-'3-Cost Projections'!$C25)),0)</f>
        <v>0</v>
      </c>
      <c r="AJ25" s="157">
        <f>IF(OR((AJ$21=$C25+$G25),(AJ$21=$C25+$G25*2),(AJ$21=$C25+$G25*3),(AJ$21=$C25+$G25*4),(AJ$21=$C25+$G25*5),(AJ$21=$C25+$G25*6),(AJ$21=$C25+$G25*7),(AJ$21=$C25+$G25*8),(AJ$21=$C25+$G25*9),(AJ$21=$C25+$G25*10),(AJ$21=$C25+$G25*11),(AJ$21=$C25+$G25*12),(AJ$21=$C25+$G25*13),(AJ$21=$C25+$G25*14)),$F25*((1+'2- Data Entry'!$B$5)^('3-Cost Projections'!AJ$21-'3-Cost Projections'!$C25)),0)</f>
        <v>0</v>
      </c>
      <c r="AK25" s="157">
        <f>IF(OR((AK$21=$C25+$G25),(AK$21=$C25+$G25*2),(AK$21=$C25+$G25*3),(AK$21=$C25+$G25*4),(AK$21=$C25+$G25*5),(AK$21=$C25+$G25*6),(AK$21=$C25+$G25*7),(AK$21=$C25+$G25*8),(AK$21=$C25+$G25*9),(AK$21=$C25+$G25*10),(AK$21=$C25+$G25*11),(AK$21=$C25+$G25*12),(AK$21=$C25+$G25*13),(AK$21=$C25+$G25*14)),$F25*((1+'2- Data Entry'!$B$5)^('3-Cost Projections'!AK$21-'3-Cost Projections'!$C25)),0)</f>
        <v>0</v>
      </c>
      <c r="AL25" s="157">
        <f>IF(OR((AL$21=$C25+$G25),(AL$21=$C25+$G25*2),(AL$21=$C25+$G25*3),(AL$21=$C25+$G25*4),(AL$21=$C25+$G25*5),(AL$21=$C25+$G25*6),(AL$21=$C25+$G25*7),(AL$21=$C25+$G25*8),(AL$21=$C25+$G25*9),(AL$21=$C25+$G25*10),(AL$21=$C25+$G25*11),(AL$21=$C25+$G25*12),(AL$21=$C25+$G25*13),(AL$21=$C25+$G25*14)),$F25*((1+'2- Data Entry'!$B$5)^('3-Cost Projections'!AL$21-'3-Cost Projections'!$C25)),0)</f>
        <v>0</v>
      </c>
      <c r="AM25" s="157">
        <f>IF(OR((AM$21=$C25+$G25),(AM$21=$C25+$G25*2),(AM$21=$C25+$G25*3),(AM$21=$C25+$G25*4),(AM$21=$C25+$G25*5),(AM$21=$C25+$G25*6),(AM$21=$C25+$G25*7),(AM$21=$C25+$G25*8),(AM$21=$C25+$G25*9),(AM$21=$C25+$G25*10),(AM$21=$C25+$G25*11),(AM$21=$C25+$G25*12),(AM$21=$C25+$G25*13),(AM$21=$C25+$G25*14)),$F25*((1+'2- Data Entry'!$B$5)^('3-Cost Projections'!AM$21-'3-Cost Projections'!$C25)),0)</f>
        <v>0</v>
      </c>
      <c r="AN25" s="157">
        <f>IF(OR((AN$21=$C25+$G25),(AN$21=$C25+$G25*2),(AN$21=$C25+$G25*3),(AN$21=$C25+$G25*4),(AN$21=$C25+$G25*5),(AN$21=$C25+$G25*6),(AN$21=$C25+$G25*7),(AN$21=$C25+$G25*8),(AN$21=$C25+$G25*9),(AN$21=$C25+$G25*10),(AN$21=$C25+$G25*11),(AN$21=$C25+$G25*12),(AN$21=$C25+$G25*13),(AN$21=$C25+$G25*14)),$F25*((1+'2- Data Entry'!$B$5)^('3-Cost Projections'!AN$21-'3-Cost Projections'!$C25)),0)</f>
        <v>0</v>
      </c>
      <c r="AO25" s="157">
        <f>IF(OR((AO$21=$C25+$G25),(AO$21=$C25+$G25*2),(AO$21=$C25+$G25*3),(AO$21=$C25+$G25*4),(AO$21=$C25+$G25*5),(AO$21=$C25+$G25*6),(AO$21=$C25+$G25*7),(AO$21=$C25+$G25*8),(AO$21=$C25+$G25*9),(AO$21=$C25+$G25*10),(AO$21=$C25+$G25*11),(AO$21=$C25+$G25*12),(AO$21=$C25+$G25*13),(AO$21=$C25+$G25*14)),$F25*((1+'2- Data Entry'!$B$5)^('3-Cost Projections'!AO$21-'3-Cost Projections'!$C25)),0)</f>
        <v>0</v>
      </c>
      <c r="AP25" s="157">
        <f>IF(OR((AP$21=$C25+$G25),(AP$21=$C25+$G25*2),(AP$21=$C25+$G25*3),(AP$21=$C25+$G25*4),(AP$21=$C25+$G25*5),(AP$21=$C25+$G25*6),(AP$21=$C25+$G25*7),(AP$21=$C25+$G25*8),(AP$21=$C25+$G25*9),(AP$21=$C25+$G25*10),(AP$21=$C25+$G25*11),(AP$21=$C25+$G25*12),(AP$21=$C25+$G25*13),(AP$21=$C25+$G25*14)),$F25*((1+'2- Data Entry'!$B$5)^('3-Cost Projections'!AP$21-'3-Cost Projections'!$C25)),0)</f>
        <v>0</v>
      </c>
      <c r="AQ25" s="157">
        <f>IF(OR((AQ$21=$C25+$G25),(AQ$21=$C25+$G25*2),(AQ$21=$C25+$G25*3),(AQ$21=$C25+$G25*4),(AQ$21=$C25+$G25*5),(AQ$21=$C25+$G25*6),(AQ$21=$C25+$G25*7),(AQ$21=$C25+$G25*8),(AQ$21=$C25+$G25*9),(AQ$21=$C25+$G25*10),(AQ$21=$C25+$G25*11),(AQ$21=$C25+$G25*12),(AQ$21=$C25+$G25*13),(AQ$21=$C25+$G25*14)),$F25*((1+'2- Data Entry'!$B$5)^('3-Cost Projections'!AQ$21-'3-Cost Projections'!$C25)),0)</f>
        <v>0</v>
      </c>
      <c r="AR25" s="157">
        <f>IF(OR((AR$21=$C25+$G25),(AR$21=$C25+$G25*2),(AR$21=$C25+$G25*3),(AR$21=$C25+$G25*4),(AR$21=$C25+$G25*5),(AR$21=$C25+$G25*6),(AR$21=$C25+$G25*7),(AR$21=$C25+$G25*8),(AR$21=$C25+$G25*9),(AR$21=$C25+$G25*10),(AR$21=$C25+$G25*11),(AR$21=$C25+$G25*12),(AR$21=$C25+$G25*13),(AR$21=$C25+$G25*14)),$F25*((1+'2- Data Entry'!$B$5)^('3-Cost Projections'!AR$21-'3-Cost Projections'!$C25)),0)</f>
        <v>0</v>
      </c>
      <c r="AS25" s="157">
        <f>IF(OR((AS$21=$C25+$G25),(AS$21=$C25+$G25*2),(AS$21=$C25+$G25*3),(AS$21=$C25+$G25*4),(AS$21=$C25+$G25*5),(AS$21=$C25+$G25*6),(AS$21=$C25+$G25*7),(AS$21=$C25+$G25*8),(AS$21=$C25+$G25*9),(AS$21=$C25+$G25*10),(AS$21=$C25+$G25*11),(AS$21=$C25+$G25*12),(AS$21=$C25+$G25*13),(AS$21=$C25+$G25*14)),$F25*((1+'2- Data Entry'!$B$5)^('3-Cost Projections'!AS$21-'3-Cost Projections'!$C25)),0)</f>
        <v>0</v>
      </c>
      <c r="AT25" s="157">
        <f>IF(OR((AT$21=$C25+$G25),(AT$21=$C25+$G25*2),(AT$21=$C25+$G25*3),(AT$21=$C25+$G25*4),(AT$21=$C25+$G25*5),(AT$21=$C25+$G25*6),(AT$21=$C25+$G25*7),(AT$21=$C25+$G25*8),(AT$21=$C25+$G25*9),(AT$21=$C25+$G25*10),(AT$21=$C25+$G25*11),(AT$21=$C25+$G25*12),(AT$21=$C25+$G25*13),(AT$21=$C25+$G25*14)),$F25*((1+'2- Data Entry'!$B$5)^('3-Cost Projections'!AT$21-'3-Cost Projections'!$C25)),0)</f>
        <v>0</v>
      </c>
      <c r="AU25" s="157">
        <f>IF(OR((AU$21=$C25+$G25),(AU$21=$C25+$G25*2),(AU$21=$C25+$G25*3),(AU$21=$C25+$G25*4),(AU$21=$C25+$G25*5),(AU$21=$C25+$G25*6),(AU$21=$C25+$G25*7),(AU$21=$C25+$G25*8),(AU$21=$C25+$G25*9),(AU$21=$C25+$G25*10),(AU$21=$C25+$G25*11),(AU$21=$C25+$G25*12),(AU$21=$C25+$G25*13),(AU$21=$C25+$G25*14)),$F25*((1+'2- Data Entry'!$B$5)^('3-Cost Projections'!AU$21-'3-Cost Projections'!$C25)),0)</f>
        <v>0</v>
      </c>
      <c r="AV25" s="157">
        <f>IF(OR((AV$21=$C25+$G25),(AV$21=$C25+$G25*2),(AV$21=$C25+$G25*3),(AV$21=$C25+$G25*4),(AV$21=$C25+$G25*5),(AV$21=$C25+$G25*6),(AV$21=$C25+$G25*7),(AV$21=$C25+$G25*8),(AV$21=$C25+$G25*9),(AV$21=$C25+$G25*10),(AV$21=$C25+$G25*11),(AV$21=$C25+$G25*12),(AV$21=$C25+$G25*13),(AV$21=$C25+$G25*14)),$F25*((1+'2- Data Entry'!$B$5)^('3-Cost Projections'!AV$21-'3-Cost Projections'!$C25)),0)</f>
        <v>0</v>
      </c>
      <c r="AW25" s="157"/>
    </row>
    <row r="26" spans="1:49" s="158" customFormat="1" x14ac:dyDescent="0.3">
      <c r="A26" s="130"/>
      <c r="B26" s="139" t="str">
        <f>'2- Data Entry'!D26</f>
        <v>Shed / Fence</v>
      </c>
      <c r="C26" s="153">
        <f>IF(ISNUMBER('2- Data Entry'!F26),'2- Data Entry'!F26,)</f>
        <v>0</v>
      </c>
      <c r="D26" s="154"/>
      <c r="E26" s="154"/>
      <c r="F26" s="155">
        <f>'2- Data Entry'!E26*'2- Data Entry'!$E$40</f>
        <v>0</v>
      </c>
      <c r="G26" s="156">
        <f>'6-Reference Data'!B7</f>
        <v>0.5</v>
      </c>
      <c r="H26" s="157">
        <f>IF(OR((H$21=$C26+$G26),(H$21=$C26+$G26*2),(H$21=$C26+$G26*3),(H$21=$C26+$G26*4),(H$21=$C26+$G26*5),(H$21=$C26+$G26*6),(H$21=$C26+$G26*7),(H$21=$C26+$G26*8),(H$21=$C26+$G26*9),(H$21=$C26+$G26*10),(H$21=$C26+$G26*11),(H$21=$C26+$G26*12),(H$21=$C26+$G26*13),(H$21=$C26+$G26*14)),$F26*((1+'2- Data Entry'!$B$5)^('3-Cost Projections'!H$21-'3-Cost Projections'!$C26)),0)</f>
        <v>0</v>
      </c>
      <c r="I26" s="157">
        <f>IF(OR((I$21=$C26+$G26),(I$21=$C26+$G26*2),(I$21=$C26+$G26*3),(I$21=$C26+$G26*4),(I$21=$C26+$G26*5),(I$21=$C26+$G26*6),(I$21=$C26+$G26*7),(I$21=$C26+$G26*8),(I$21=$C26+$G26*9),(I$21=$C26+$G26*10),(I$21=$C26+$G26*11),(I$21=$C26+$G26*12),(I$21=$C26+$G26*13),(I$21=$C26+$G26*14)),$F26*((1+'2- Data Entry'!$B$5)^('3-Cost Projections'!I$21-'3-Cost Projections'!$C26)),0)</f>
        <v>0</v>
      </c>
      <c r="J26" s="157">
        <f>IF(OR((J$21=$C26+$G26),(J$21=$C26+$G26*2),(J$21=$C26+$G26*3),(J$21=$C26+$G26*4),(J$21=$C26+$G26*5),(J$21=$C26+$G26*6),(J$21=$C26+$G26*7),(J$21=$C26+$G26*8),(J$21=$C26+$G26*9),(J$21=$C26+$G26*10),(J$21=$C26+$G26*11),(J$21=$C26+$G26*12),(J$21=$C26+$G26*13),(J$21=$C26+$G26*14)),$F26*((1+'2- Data Entry'!$B$5)^('3-Cost Projections'!J$21-'3-Cost Projections'!$C26)),0)</f>
        <v>0</v>
      </c>
      <c r="K26" s="157">
        <f>IF(OR((K$21=$C26+$G26),(K$21=$C26+$G26*2),(K$21=$C26+$G26*3),(K$21=$C26+$G26*4),(K$21=$C26+$G26*5),(K$21=$C26+$G26*6),(K$21=$C26+$G26*7),(K$21=$C26+$G26*8),(K$21=$C26+$G26*9),(K$21=$C26+$G26*10),(K$21=$C26+$G26*11),(K$21=$C26+$G26*12),(K$21=$C26+$G26*13),(K$21=$C26+$G26*14)),$F26*((1+'2- Data Entry'!$B$5)^('3-Cost Projections'!K$21-'3-Cost Projections'!$C26)),0)</f>
        <v>0</v>
      </c>
      <c r="L26" s="157">
        <f>IF(OR((L$21=$C26+$G26),(L$21=$C26+$G26*2),(L$21=$C26+$G26*3),(L$21=$C26+$G26*4),(L$21=$C26+$G26*5),(L$21=$C26+$G26*6),(L$21=$C26+$G26*7),(L$21=$C26+$G26*8),(L$21=$C26+$G26*9),(L$21=$C26+$G26*10),(L$21=$C26+$G26*11),(L$21=$C26+$G26*12),(L$21=$C26+$G26*13),(L$21=$C26+$G26*14)),$F26*((1+'2- Data Entry'!$B$5)^('3-Cost Projections'!L$21-'3-Cost Projections'!$C26)),0)</f>
        <v>0</v>
      </c>
      <c r="M26" s="157">
        <f>IF(OR((M$21=$C26+$G26),(M$21=$C26+$G26*2),(M$21=$C26+$G26*3),(M$21=$C26+$G26*4),(M$21=$C26+$G26*5),(M$21=$C26+$G26*6),(M$21=$C26+$G26*7),(M$21=$C26+$G26*8),(M$21=$C26+$G26*9),(M$21=$C26+$G26*10),(M$21=$C26+$G26*11),(M$21=$C26+$G26*12),(M$21=$C26+$G26*13),(M$21=$C26+$G26*14)),$F26*((1+'2- Data Entry'!$B$5)^('3-Cost Projections'!M$21-'3-Cost Projections'!$C26)),0)</f>
        <v>0</v>
      </c>
      <c r="N26" s="157">
        <f>IF(OR((N$21=$C26+$G26),(N$21=$C26+$G26*2),(N$21=$C26+$G26*3),(N$21=$C26+$G26*4),(N$21=$C26+$G26*5),(N$21=$C26+$G26*6),(N$21=$C26+$G26*7),(N$21=$C26+$G26*8),(N$21=$C26+$G26*9),(N$21=$C26+$G26*10),(N$21=$C26+$G26*11),(N$21=$C26+$G26*12),(N$21=$C26+$G26*13),(N$21=$C26+$G26*14)),$F26*((1+'2- Data Entry'!$B$5)^('3-Cost Projections'!N$21-'3-Cost Projections'!$C26)),0)</f>
        <v>0</v>
      </c>
      <c r="O26" s="157">
        <f>IF(OR((O$21=$C26+$G26),(O$21=$C26+$G26*2),(O$21=$C26+$G26*3),(O$21=$C26+$G26*4),(O$21=$C26+$G26*5),(O$21=$C26+$G26*6),(O$21=$C26+$G26*7),(O$21=$C26+$G26*8),(O$21=$C26+$G26*9),(O$21=$C26+$G26*10),(O$21=$C26+$G26*11),(O$21=$C26+$G26*12),(O$21=$C26+$G26*13),(O$21=$C26+$G26*14)),$F26*((1+'2- Data Entry'!$B$5)^('3-Cost Projections'!O$21-'3-Cost Projections'!$C26)),0)</f>
        <v>0</v>
      </c>
      <c r="P26" s="157">
        <f>IF(OR((P$21=$C26+$G26),(P$21=$C26+$G26*2),(P$21=$C26+$G26*3),(P$21=$C26+$G26*4),(P$21=$C26+$G26*5),(P$21=$C26+$G26*6),(P$21=$C26+$G26*7),(P$21=$C26+$G26*8),(P$21=$C26+$G26*9),(P$21=$C26+$G26*10),(P$21=$C26+$G26*11),(P$21=$C26+$G26*12),(P$21=$C26+$G26*13),(P$21=$C26+$G26*14)),$F26*((1+'2- Data Entry'!$B$5)^('3-Cost Projections'!P$21-'3-Cost Projections'!$C26)),0)</f>
        <v>0</v>
      </c>
      <c r="Q26" s="157">
        <f>IF(OR((Q$21=$C26+$G26),(Q$21=$C26+$G26*2),(Q$21=$C26+$G26*3),(Q$21=$C26+$G26*4),(Q$21=$C26+$G26*5),(Q$21=$C26+$G26*6),(Q$21=$C26+$G26*7),(Q$21=$C26+$G26*8),(Q$21=$C26+$G26*9),(Q$21=$C26+$G26*10),(Q$21=$C26+$G26*11),(Q$21=$C26+$G26*12),(Q$21=$C26+$G26*13),(Q$21=$C26+$G26*14)),$F26*((1+'2- Data Entry'!$B$5)^('3-Cost Projections'!Q$21-'3-Cost Projections'!$C26)),0)</f>
        <v>0</v>
      </c>
      <c r="R26" s="157">
        <f>IF(OR((R$21=$C26+$G26),(R$21=$C26+$G26*2),(R$21=$C26+$G26*3),(R$21=$C26+$G26*4),(R$21=$C26+$G26*5),(R$21=$C26+$G26*6),(R$21=$C26+$G26*7),(R$21=$C26+$G26*8),(R$21=$C26+$G26*9),(R$21=$C26+$G26*10),(R$21=$C26+$G26*11),(R$21=$C26+$G26*12),(R$21=$C26+$G26*13),(R$21=$C26+$G26*14)),$F26*((1+'2- Data Entry'!$B$5)^('3-Cost Projections'!R$21-'3-Cost Projections'!$C26)),0)</f>
        <v>0</v>
      </c>
      <c r="S26" s="157">
        <f>IF(OR((S$21=$C26+$G26),(S$21=$C26+$G26*2),(S$21=$C26+$G26*3),(S$21=$C26+$G26*4),(S$21=$C26+$G26*5),(S$21=$C26+$G26*6),(S$21=$C26+$G26*7),(S$21=$C26+$G26*8),(S$21=$C26+$G26*9),(S$21=$C26+$G26*10),(S$21=$C26+$G26*11),(S$21=$C26+$G26*12),(S$21=$C26+$G26*13),(S$21=$C26+$G26*14)),$F26*((1+'2- Data Entry'!$B$5)^('3-Cost Projections'!S$21-'3-Cost Projections'!$C26)),0)</f>
        <v>0</v>
      </c>
      <c r="T26" s="157">
        <f>IF(OR((T$21=$C26+$G26),(T$21=$C26+$G26*2),(T$21=$C26+$G26*3),(T$21=$C26+$G26*4),(T$21=$C26+$G26*5),(T$21=$C26+$G26*6),(T$21=$C26+$G26*7),(T$21=$C26+$G26*8),(T$21=$C26+$G26*9),(T$21=$C26+$G26*10),(T$21=$C26+$G26*11),(T$21=$C26+$G26*12),(T$21=$C26+$G26*13),(T$21=$C26+$G26*14)),$F26*((1+'2- Data Entry'!$B$5)^('3-Cost Projections'!T$21-'3-Cost Projections'!$C26)),0)</f>
        <v>0</v>
      </c>
      <c r="U26" s="157">
        <f>IF(OR((U$21=$C26+$G26),(U$21=$C26+$G26*2),(U$21=$C26+$G26*3),(U$21=$C26+$G26*4),(U$21=$C26+$G26*5),(U$21=$C26+$G26*6),(U$21=$C26+$G26*7),(U$21=$C26+$G26*8),(U$21=$C26+$G26*9),(U$21=$C26+$G26*10),(U$21=$C26+$G26*11),(U$21=$C26+$G26*12),(U$21=$C26+$G26*13),(U$21=$C26+$G26*14)),$F26*((1+'2- Data Entry'!$B$5)^('3-Cost Projections'!U$21-'3-Cost Projections'!$C26)),0)</f>
        <v>0</v>
      </c>
      <c r="V26" s="157">
        <f>IF(OR((V$21=$C26+$G26),(V$21=$C26+$G26*2),(V$21=$C26+$G26*3),(V$21=$C26+$G26*4),(V$21=$C26+$G26*5),(V$21=$C26+$G26*6),(V$21=$C26+$G26*7),(V$21=$C26+$G26*8),(V$21=$C26+$G26*9),(V$21=$C26+$G26*10),(V$21=$C26+$G26*11),(V$21=$C26+$G26*12),(V$21=$C26+$G26*13),(V$21=$C26+$G26*14)),$F26*((1+'2- Data Entry'!$B$5)^('3-Cost Projections'!V$21-'3-Cost Projections'!$C26)),0)</f>
        <v>0</v>
      </c>
      <c r="W26" s="157">
        <f>IF(OR((W$21=$C26+$G26),(W$21=$C26+$G26*2),(W$21=$C26+$G26*3),(W$21=$C26+$G26*4),(W$21=$C26+$G26*5),(W$21=$C26+$G26*6),(W$21=$C26+$G26*7),(W$21=$C26+$G26*8),(W$21=$C26+$G26*9),(W$21=$C26+$G26*10),(W$21=$C26+$G26*11),(W$21=$C26+$G26*12),(W$21=$C26+$G26*13),(W$21=$C26+$G26*14)),$F26*((1+'2- Data Entry'!$B$5)^('3-Cost Projections'!W$21-'3-Cost Projections'!$C26)),0)</f>
        <v>0</v>
      </c>
      <c r="X26" s="157">
        <f>IF(OR((X$21=$C26+$G26),(X$21=$C26+$G26*2),(X$21=$C26+$G26*3),(X$21=$C26+$G26*4),(X$21=$C26+$G26*5),(X$21=$C26+$G26*6),(X$21=$C26+$G26*7),(X$21=$C26+$G26*8),(X$21=$C26+$G26*9),(X$21=$C26+$G26*10),(X$21=$C26+$G26*11),(X$21=$C26+$G26*12),(X$21=$C26+$G26*13),(X$21=$C26+$G26*14)),$F26*((1+'2- Data Entry'!$B$5)^('3-Cost Projections'!X$21-'3-Cost Projections'!$C26)),0)</f>
        <v>0</v>
      </c>
      <c r="Y26" s="157">
        <f>IF(OR((Y$21=$C26+$G26),(Y$21=$C26+$G26*2),(Y$21=$C26+$G26*3),(Y$21=$C26+$G26*4),(Y$21=$C26+$G26*5),(Y$21=$C26+$G26*6),(Y$21=$C26+$G26*7),(Y$21=$C26+$G26*8),(Y$21=$C26+$G26*9),(Y$21=$C26+$G26*10),(Y$21=$C26+$G26*11),(Y$21=$C26+$G26*12),(Y$21=$C26+$G26*13),(Y$21=$C26+$G26*14)),$F26*((1+'2- Data Entry'!$B$5)^('3-Cost Projections'!Y$21-'3-Cost Projections'!$C26)),0)</f>
        <v>0</v>
      </c>
      <c r="Z26" s="157">
        <f>IF(OR((Z$21=$C26+$G26),(Z$21=$C26+$G26*2),(Z$21=$C26+$G26*3),(Z$21=$C26+$G26*4),(Z$21=$C26+$G26*5),(Z$21=$C26+$G26*6),(Z$21=$C26+$G26*7),(Z$21=$C26+$G26*8),(Z$21=$C26+$G26*9),(Z$21=$C26+$G26*10),(Z$21=$C26+$G26*11),(Z$21=$C26+$G26*12),(Z$21=$C26+$G26*13),(Z$21=$C26+$G26*14)),$F26*((1+'2- Data Entry'!$B$5)^('3-Cost Projections'!Z$21-'3-Cost Projections'!$C26)),0)</f>
        <v>0</v>
      </c>
      <c r="AA26" s="157">
        <f>IF(OR((AA$21=$C26+$G26),(AA$21=$C26+$G26*2),(AA$21=$C26+$G26*3),(AA$21=$C26+$G26*4),(AA$21=$C26+$G26*5),(AA$21=$C26+$G26*6),(AA$21=$C26+$G26*7),(AA$21=$C26+$G26*8),(AA$21=$C26+$G26*9),(AA$21=$C26+$G26*10),(AA$21=$C26+$G26*11),(AA$21=$C26+$G26*12),(AA$21=$C26+$G26*13),(AA$21=$C26+$G26*14)),$F26*((1+'2- Data Entry'!$B$5)^('3-Cost Projections'!AA$21-'3-Cost Projections'!$C26)),0)</f>
        <v>0</v>
      </c>
      <c r="AB26" s="157">
        <f>IF(OR((AB$21=$C26+$G26),(AB$21=$C26+$G26*2),(AB$21=$C26+$G26*3),(AB$21=$C26+$G26*4),(AB$21=$C26+$G26*5),(AB$21=$C26+$G26*6),(AB$21=$C26+$G26*7),(AB$21=$C26+$G26*8),(AB$21=$C26+$G26*9),(AB$21=$C26+$G26*10),(AB$21=$C26+$G26*11),(AB$21=$C26+$G26*12),(AB$21=$C26+$G26*13),(AB$21=$C26+$G26*14)),$F26*((1+'2- Data Entry'!$B$5)^('3-Cost Projections'!AB$21-'3-Cost Projections'!$C26)),0)</f>
        <v>0</v>
      </c>
      <c r="AC26" s="157">
        <f>IF(OR((AC$21=$C26+$G26),(AC$21=$C26+$G26*2),(AC$21=$C26+$G26*3),(AC$21=$C26+$G26*4),(AC$21=$C26+$G26*5),(AC$21=$C26+$G26*6),(AC$21=$C26+$G26*7),(AC$21=$C26+$G26*8),(AC$21=$C26+$G26*9),(AC$21=$C26+$G26*10),(AC$21=$C26+$G26*11),(AC$21=$C26+$G26*12),(AC$21=$C26+$G26*13),(AC$21=$C26+$G26*14)),$F26*((1+'2- Data Entry'!$B$5)^('3-Cost Projections'!AC$21-'3-Cost Projections'!$C26)),0)</f>
        <v>0</v>
      </c>
      <c r="AD26" s="157">
        <f>IF(OR((AD$21=$C26+$G26),(AD$21=$C26+$G26*2),(AD$21=$C26+$G26*3),(AD$21=$C26+$G26*4),(AD$21=$C26+$G26*5),(AD$21=$C26+$G26*6),(AD$21=$C26+$G26*7),(AD$21=$C26+$G26*8),(AD$21=$C26+$G26*9),(AD$21=$C26+$G26*10),(AD$21=$C26+$G26*11),(AD$21=$C26+$G26*12),(AD$21=$C26+$G26*13),(AD$21=$C26+$G26*14)),$F26*((1+'2- Data Entry'!$B$5)^('3-Cost Projections'!AD$21-'3-Cost Projections'!$C26)),0)</f>
        <v>0</v>
      </c>
      <c r="AE26" s="157">
        <f>IF(OR((AE$21=$C26+$G26),(AE$21=$C26+$G26*2),(AE$21=$C26+$G26*3),(AE$21=$C26+$G26*4),(AE$21=$C26+$G26*5),(AE$21=$C26+$G26*6),(AE$21=$C26+$G26*7),(AE$21=$C26+$G26*8),(AE$21=$C26+$G26*9),(AE$21=$C26+$G26*10),(AE$21=$C26+$G26*11),(AE$21=$C26+$G26*12),(AE$21=$C26+$G26*13),(AE$21=$C26+$G26*14)),$F26*((1+'2- Data Entry'!$B$5)^('3-Cost Projections'!AE$21-'3-Cost Projections'!$C26)),0)</f>
        <v>0</v>
      </c>
      <c r="AF26" s="157">
        <f>IF(OR((AF$21=$C26+$G26),(AF$21=$C26+$G26*2),(AF$21=$C26+$G26*3),(AF$21=$C26+$G26*4),(AF$21=$C26+$G26*5),(AF$21=$C26+$G26*6),(AF$21=$C26+$G26*7),(AF$21=$C26+$G26*8),(AF$21=$C26+$G26*9),(AF$21=$C26+$G26*10),(AF$21=$C26+$G26*11),(AF$21=$C26+$G26*12),(AF$21=$C26+$G26*13),(AF$21=$C26+$G26*14)),$F26*((1+'2- Data Entry'!$B$5)^('3-Cost Projections'!AF$21-'3-Cost Projections'!$C26)),0)</f>
        <v>0</v>
      </c>
      <c r="AG26" s="157">
        <f>IF(OR((AG$21=$C26+$G26),(AG$21=$C26+$G26*2),(AG$21=$C26+$G26*3),(AG$21=$C26+$G26*4),(AG$21=$C26+$G26*5),(AG$21=$C26+$G26*6),(AG$21=$C26+$G26*7),(AG$21=$C26+$G26*8),(AG$21=$C26+$G26*9),(AG$21=$C26+$G26*10),(AG$21=$C26+$G26*11),(AG$21=$C26+$G26*12),(AG$21=$C26+$G26*13),(AG$21=$C26+$G26*14)),$F26*((1+'2- Data Entry'!$B$5)^('3-Cost Projections'!AG$21-'3-Cost Projections'!$C26)),0)</f>
        <v>0</v>
      </c>
      <c r="AH26" s="157">
        <f>IF(OR((AH$21=$C26+$G26),(AH$21=$C26+$G26*2),(AH$21=$C26+$G26*3),(AH$21=$C26+$G26*4),(AH$21=$C26+$G26*5),(AH$21=$C26+$G26*6),(AH$21=$C26+$G26*7),(AH$21=$C26+$G26*8),(AH$21=$C26+$G26*9),(AH$21=$C26+$G26*10),(AH$21=$C26+$G26*11),(AH$21=$C26+$G26*12),(AH$21=$C26+$G26*13),(AH$21=$C26+$G26*14)),$F26*((1+'2- Data Entry'!$B$5)^('3-Cost Projections'!AH$21-'3-Cost Projections'!$C26)),0)</f>
        <v>0</v>
      </c>
      <c r="AI26" s="157">
        <f>IF(OR((AI$21=$C26+$G26),(AI$21=$C26+$G26*2),(AI$21=$C26+$G26*3),(AI$21=$C26+$G26*4),(AI$21=$C26+$G26*5),(AI$21=$C26+$G26*6),(AI$21=$C26+$G26*7),(AI$21=$C26+$G26*8),(AI$21=$C26+$G26*9),(AI$21=$C26+$G26*10),(AI$21=$C26+$G26*11),(AI$21=$C26+$G26*12),(AI$21=$C26+$G26*13),(AI$21=$C26+$G26*14)),$F26*((1+'2- Data Entry'!$B$5)^('3-Cost Projections'!AI$21-'3-Cost Projections'!$C26)),0)</f>
        <v>0</v>
      </c>
      <c r="AJ26" s="157">
        <f>IF(OR((AJ$21=$C26+$G26),(AJ$21=$C26+$G26*2),(AJ$21=$C26+$G26*3),(AJ$21=$C26+$G26*4),(AJ$21=$C26+$G26*5),(AJ$21=$C26+$G26*6),(AJ$21=$C26+$G26*7),(AJ$21=$C26+$G26*8),(AJ$21=$C26+$G26*9),(AJ$21=$C26+$G26*10),(AJ$21=$C26+$G26*11),(AJ$21=$C26+$G26*12),(AJ$21=$C26+$G26*13),(AJ$21=$C26+$G26*14)),$F26*((1+'2- Data Entry'!$B$5)^('3-Cost Projections'!AJ$21-'3-Cost Projections'!$C26)),0)</f>
        <v>0</v>
      </c>
      <c r="AK26" s="157">
        <f>IF(OR((AK$21=$C26+$G26),(AK$21=$C26+$G26*2),(AK$21=$C26+$G26*3),(AK$21=$C26+$G26*4),(AK$21=$C26+$G26*5),(AK$21=$C26+$G26*6),(AK$21=$C26+$G26*7),(AK$21=$C26+$G26*8),(AK$21=$C26+$G26*9),(AK$21=$C26+$G26*10),(AK$21=$C26+$G26*11),(AK$21=$C26+$G26*12),(AK$21=$C26+$G26*13),(AK$21=$C26+$G26*14)),$F26*((1+'2- Data Entry'!$B$5)^('3-Cost Projections'!AK$21-'3-Cost Projections'!$C26)),0)</f>
        <v>0</v>
      </c>
      <c r="AL26" s="157">
        <f>IF(OR((AL$21=$C26+$G26),(AL$21=$C26+$G26*2),(AL$21=$C26+$G26*3),(AL$21=$C26+$G26*4),(AL$21=$C26+$G26*5),(AL$21=$C26+$G26*6),(AL$21=$C26+$G26*7),(AL$21=$C26+$G26*8),(AL$21=$C26+$G26*9),(AL$21=$C26+$G26*10),(AL$21=$C26+$G26*11),(AL$21=$C26+$G26*12),(AL$21=$C26+$G26*13),(AL$21=$C26+$G26*14)),$F26*((1+'2- Data Entry'!$B$5)^('3-Cost Projections'!AL$21-'3-Cost Projections'!$C26)),0)</f>
        <v>0</v>
      </c>
      <c r="AM26" s="157">
        <f>IF(OR((AM$21=$C26+$G26),(AM$21=$C26+$G26*2),(AM$21=$C26+$G26*3),(AM$21=$C26+$G26*4),(AM$21=$C26+$G26*5),(AM$21=$C26+$G26*6),(AM$21=$C26+$G26*7),(AM$21=$C26+$G26*8),(AM$21=$C26+$G26*9),(AM$21=$C26+$G26*10),(AM$21=$C26+$G26*11),(AM$21=$C26+$G26*12),(AM$21=$C26+$G26*13),(AM$21=$C26+$G26*14)),$F26*((1+'2- Data Entry'!$B$5)^('3-Cost Projections'!AM$21-'3-Cost Projections'!$C26)),0)</f>
        <v>0</v>
      </c>
      <c r="AN26" s="157">
        <f>IF(OR((AN$21=$C26+$G26),(AN$21=$C26+$G26*2),(AN$21=$C26+$G26*3),(AN$21=$C26+$G26*4),(AN$21=$C26+$G26*5),(AN$21=$C26+$G26*6),(AN$21=$C26+$G26*7),(AN$21=$C26+$G26*8),(AN$21=$C26+$G26*9),(AN$21=$C26+$G26*10),(AN$21=$C26+$G26*11),(AN$21=$C26+$G26*12),(AN$21=$C26+$G26*13),(AN$21=$C26+$G26*14)),$F26*((1+'2- Data Entry'!$B$5)^('3-Cost Projections'!AN$21-'3-Cost Projections'!$C26)),0)</f>
        <v>0</v>
      </c>
      <c r="AO26" s="157">
        <f>IF(OR((AO$21=$C26+$G26),(AO$21=$C26+$G26*2),(AO$21=$C26+$G26*3),(AO$21=$C26+$G26*4),(AO$21=$C26+$G26*5),(AO$21=$C26+$G26*6),(AO$21=$C26+$G26*7),(AO$21=$C26+$G26*8),(AO$21=$C26+$G26*9),(AO$21=$C26+$G26*10),(AO$21=$C26+$G26*11),(AO$21=$C26+$G26*12),(AO$21=$C26+$G26*13),(AO$21=$C26+$G26*14)),$F26*((1+'2- Data Entry'!$B$5)^('3-Cost Projections'!AO$21-'3-Cost Projections'!$C26)),0)</f>
        <v>0</v>
      </c>
      <c r="AP26" s="157">
        <f>IF(OR((AP$21=$C26+$G26),(AP$21=$C26+$G26*2),(AP$21=$C26+$G26*3),(AP$21=$C26+$G26*4),(AP$21=$C26+$G26*5),(AP$21=$C26+$G26*6),(AP$21=$C26+$G26*7),(AP$21=$C26+$G26*8),(AP$21=$C26+$G26*9),(AP$21=$C26+$G26*10),(AP$21=$C26+$G26*11),(AP$21=$C26+$G26*12),(AP$21=$C26+$G26*13),(AP$21=$C26+$G26*14)),$F26*((1+'2- Data Entry'!$B$5)^('3-Cost Projections'!AP$21-'3-Cost Projections'!$C26)),0)</f>
        <v>0</v>
      </c>
      <c r="AQ26" s="157">
        <f>IF(OR((AQ$21=$C26+$G26),(AQ$21=$C26+$G26*2),(AQ$21=$C26+$G26*3),(AQ$21=$C26+$G26*4),(AQ$21=$C26+$G26*5),(AQ$21=$C26+$G26*6),(AQ$21=$C26+$G26*7),(AQ$21=$C26+$G26*8),(AQ$21=$C26+$G26*9),(AQ$21=$C26+$G26*10),(AQ$21=$C26+$G26*11),(AQ$21=$C26+$G26*12),(AQ$21=$C26+$G26*13),(AQ$21=$C26+$G26*14)),$F26*((1+'2- Data Entry'!$B$5)^('3-Cost Projections'!AQ$21-'3-Cost Projections'!$C26)),0)</f>
        <v>0</v>
      </c>
      <c r="AR26" s="157">
        <f>IF(OR((AR$21=$C26+$G26),(AR$21=$C26+$G26*2),(AR$21=$C26+$G26*3),(AR$21=$C26+$G26*4),(AR$21=$C26+$G26*5),(AR$21=$C26+$G26*6),(AR$21=$C26+$G26*7),(AR$21=$C26+$G26*8),(AR$21=$C26+$G26*9),(AR$21=$C26+$G26*10),(AR$21=$C26+$G26*11),(AR$21=$C26+$G26*12),(AR$21=$C26+$G26*13),(AR$21=$C26+$G26*14)),$F26*((1+'2- Data Entry'!$B$5)^('3-Cost Projections'!AR$21-'3-Cost Projections'!$C26)),0)</f>
        <v>0</v>
      </c>
      <c r="AS26" s="157">
        <f>IF(OR((AS$21=$C26+$G26),(AS$21=$C26+$G26*2),(AS$21=$C26+$G26*3),(AS$21=$C26+$G26*4),(AS$21=$C26+$G26*5),(AS$21=$C26+$G26*6),(AS$21=$C26+$G26*7),(AS$21=$C26+$G26*8),(AS$21=$C26+$G26*9),(AS$21=$C26+$G26*10),(AS$21=$C26+$G26*11),(AS$21=$C26+$G26*12),(AS$21=$C26+$G26*13),(AS$21=$C26+$G26*14)),$F26*((1+'2- Data Entry'!$B$5)^('3-Cost Projections'!AS$21-'3-Cost Projections'!$C26)),0)</f>
        <v>0</v>
      </c>
      <c r="AT26" s="157">
        <f>IF(OR((AT$21=$C26+$G26),(AT$21=$C26+$G26*2),(AT$21=$C26+$G26*3),(AT$21=$C26+$G26*4),(AT$21=$C26+$G26*5),(AT$21=$C26+$G26*6),(AT$21=$C26+$G26*7),(AT$21=$C26+$G26*8),(AT$21=$C26+$G26*9),(AT$21=$C26+$G26*10),(AT$21=$C26+$G26*11),(AT$21=$C26+$G26*12),(AT$21=$C26+$G26*13),(AT$21=$C26+$G26*14)),$F26*((1+'2- Data Entry'!$B$5)^('3-Cost Projections'!AT$21-'3-Cost Projections'!$C26)),0)</f>
        <v>0</v>
      </c>
      <c r="AU26" s="157">
        <f>IF(OR((AU$21=$C26+$G26),(AU$21=$C26+$G26*2),(AU$21=$C26+$G26*3),(AU$21=$C26+$G26*4),(AU$21=$C26+$G26*5),(AU$21=$C26+$G26*6),(AU$21=$C26+$G26*7),(AU$21=$C26+$G26*8),(AU$21=$C26+$G26*9),(AU$21=$C26+$G26*10),(AU$21=$C26+$G26*11),(AU$21=$C26+$G26*12),(AU$21=$C26+$G26*13),(AU$21=$C26+$G26*14)),$F26*((1+'2- Data Entry'!$B$5)^('3-Cost Projections'!AU$21-'3-Cost Projections'!$C26)),0)</f>
        <v>0</v>
      </c>
      <c r="AV26" s="157">
        <f>IF(OR((AV$21=$C26+$G26),(AV$21=$C26+$G26*2),(AV$21=$C26+$G26*3),(AV$21=$C26+$G26*4),(AV$21=$C26+$G26*5),(AV$21=$C26+$G26*6),(AV$21=$C26+$G26*7),(AV$21=$C26+$G26*8),(AV$21=$C26+$G26*9),(AV$21=$C26+$G26*10),(AV$21=$C26+$G26*11),(AV$21=$C26+$G26*12),(AV$21=$C26+$G26*13),(AV$21=$C26+$G26*14)),$F26*((1+'2- Data Entry'!$B$5)^('3-Cost Projections'!AV$21-'3-Cost Projections'!$C26)),0)</f>
        <v>0</v>
      </c>
      <c r="AW26" s="157"/>
    </row>
    <row r="27" spans="1:49" s="158" customFormat="1" x14ac:dyDescent="0.3">
      <c r="A27" s="130"/>
      <c r="B27" s="139" t="str">
        <f>'2- Data Entry'!D27</f>
        <v>Soak Pit with a polythene paper</v>
      </c>
      <c r="C27" s="153">
        <f>IF(ISNUMBER('2- Data Entry'!F27),'2- Data Entry'!F27,)</f>
        <v>0</v>
      </c>
      <c r="D27" s="154"/>
      <c r="E27" s="154"/>
      <c r="F27" s="155">
        <f>'2- Data Entry'!E27*'2- Data Entry'!$E$40</f>
        <v>0</v>
      </c>
      <c r="G27" s="156">
        <f>'6-Reference Data'!B8</f>
        <v>0.5</v>
      </c>
      <c r="H27" s="157">
        <f>IF(OR((H$21=$C27+$G27),(H$21=$C27+$G27*2),(H$21=$C27+$G27*3),(H$21=$C27+$G27*4),(H$21=$C27+$G27*5),(H$21=$C27+$G27*6),(H$21=$C27+$G27*7),(H$21=$C27+$G27*8),(H$21=$C27+$G27*9),(H$21=$C27+$G27*10),(H$21=$C27+$G27*11),(H$21=$C27+$G27*12),(H$21=$C27+$G27*13),(H$21=$C27+$G27*14)),$F27*((1+'2- Data Entry'!$B$5)^('3-Cost Projections'!H$21-'3-Cost Projections'!$C27)),0)</f>
        <v>0</v>
      </c>
      <c r="I27" s="157">
        <f>IF(OR((I$21=$C27+$G27),(I$21=$C27+$G27*2),(I$21=$C27+$G27*3),(I$21=$C27+$G27*4),(I$21=$C27+$G27*5),(I$21=$C27+$G27*6),(I$21=$C27+$G27*7),(I$21=$C27+$G27*8),(I$21=$C27+$G27*9),(I$21=$C27+$G27*10),(I$21=$C27+$G27*11),(I$21=$C27+$G27*12),(I$21=$C27+$G27*13),(I$21=$C27+$G27*14)),$F27*((1+'2- Data Entry'!$B$5)^('3-Cost Projections'!I$21-'3-Cost Projections'!$C27)),0)</f>
        <v>0</v>
      </c>
      <c r="J27" s="157">
        <f>IF(OR((J$21=$C27+$G27),(J$21=$C27+$G27*2),(J$21=$C27+$G27*3),(J$21=$C27+$G27*4),(J$21=$C27+$G27*5),(J$21=$C27+$G27*6),(J$21=$C27+$G27*7),(J$21=$C27+$G27*8),(J$21=$C27+$G27*9),(J$21=$C27+$G27*10),(J$21=$C27+$G27*11),(J$21=$C27+$G27*12),(J$21=$C27+$G27*13),(J$21=$C27+$G27*14)),$F27*((1+'2- Data Entry'!$B$5)^('3-Cost Projections'!J$21-'3-Cost Projections'!$C27)),0)</f>
        <v>0</v>
      </c>
      <c r="K27" s="157">
        <f>IF(OR((K$21=$C27+$G27),(K$21=$C27+$G27*2),(K$21=$C27+$G27*3),(K$21=$C27+$G27*4),(K$21=$C27+$G27*5),(K$21=$C27+$G27*6),(K$21=$C27+$G27*7),(K$21=$C27+$G27*8),(K$21=$C27+$G27*9),(K$21=$C27+$G27*10),(K$21=$C27+$G27*11),(K$21=$C27+$G27*12),(K$21=$C27+$G27*13),(K$21=$C27+$G27*14)),$F27*((1+'2- Data Entry'!$B$5)^('3-Cost Projections'!K$21-'3-Cost Projections'!$C27)),0)</f>
        <v>0</v>
      </c>
      <c r="L27" s="157">
        <f>IF(OR((L$21=$C27+$G27),(L$21=$C27+$G27*2),(L$21=$C27+$G27*3),(L$21=$C27+$G27*4),(L$21=$C27+$G27*5),(L$21=$C27+$G27*6),(L$21=$C27+$G27*7),(L$21=$C27+$G27*8),(L$21=$C27+$G27*9),(L$21=$C27+$G27*10),(L$21=$C27+$G27*11),(L$21=$C27+$G27*12),(L$21=$C27+$G27*13),(L$21=$C27+$G27*14)),$F27*((1+'2- Data Entry'!$B$5)^('3-Cost Projections'!L$21-'3-Cost Projections'!$C27)),0)</f>
        <v>0</v>
      </c>
      <c r="M27" s="157">
        <f>IF(OR((M$21=$C27+$G27),(M$21=$C27+$G27*2),(M$21=$C27+$G27*3),(M$21=$C27+$G27*4),(M$21=$C27+$G27*5),(M$21=$C27+$G27*6),(M$21=$C27+$G27*7),(M$21=$C27+$G27*8),(M$21=$C27+$G27*9),(M$21=$C27+$G27*10),(M$21=$C27+$G27*11),(M$21=$C27+$G27*12),(M$21=$C27+$G27*13),(M$21=$C27+$G27*14)),$F27*((1+'2- Data Entry'!$B$5)^('3-Cost Projections'!M$21-'3-Cost Projections'!$C27)),0)</f>
        <v>0</v>
      </c>
      <c r="N27" s="157">
        <f>IF(OR((N$21=$C27+$G27),(N$21=$C27+$G27*2),(N$21=$C27+$G27*3),(N$21=$C27+$G27*4),(N$21=$C27+$G27*5),(N$21=$C27+$G27*6),(N$21=$C27+$G27*7),(N$21=$C27+$G27*8),(N$21=$C27+$G27*9),(N$21=$C27+$G27*10),(N$21=$C27+$G27*11),(N$21=$C27+$G27*12),(N$21=$C27+$G27*13),(N$21=$C27+$G27*14)),$F27*((1+'2- Data Entry'!$B$5)^('3-Cost Projections'!N$21-'3-Cost Projections'!$C27)),0)</f>
        <v>0</v>
      </c>
      <c r="O27" s="157">
        <f>IF(OR((O$21=$C27+$G27),(O$21=$C27+$G27*2),(O$21=$C27+$G27*3),(O$21=$C27+$G27*4),(O$21=$C27+$G27*5),(O$21=$C27+$G27*6),(O$21=$C27+$G27*7),(O$21=$C27+$G27*8),(O$21=$C27+$G27*9),(O$21=$C27+$G27*10),(O$21=$C27+$G27*11),(O$21=$C27+$G27*12),(O$21=$C27+$G27*13),(O$21=$C27+$G27*14)),$F27*((1+'2- Data Entry'!$B$5)^('3-Cost Projections'!O$21-'3-Cost Projections'!$C27)),0)</f>
        <v>0</v>
      </c>
      <c r="P27" s="157">
        <f>IF(OR((P$21=$C27+$G27),(P$21=$C27+$G27*2),(P$21=$C27+$G27*3),(P$21=$C27+$G27*4),(P$21=$C27+$G27*5),(P$21=$C27+$G27*6),(P$21=$C27+$G27*7),(P$21=$C27+$G27*8),(P$21=$C27+$G27*9),(P$21=$C27+$G27*10),(P$21=$C27+$G27*11),(P$21=$C27+$G27*12),(P$21=$C27+$G27*13),(P$21=$C27+$G27*14)),$F27*((1+'2- Data Entry'!$B$5)^('3-Cost Projections'!P$21-'3-Cost Projections'!$C27)),0)</f>
        <v>0</v>
      </c>
      <c r="Q27" s="157">
        <f>IF(OR((Q$21=$C27+$G27),(Q$21=$C27+$G27*2),(Q$21=$C27+$G27*3),(Q$21=$C27+$G27*4),(Q$21=$C27+$G27*5),(Q$21=$C27+$G27*6),(Q$21=$C27+$G27*7),(Q$21=$C27+$G27*8),(Q$21=$C27+$G27*9),(Q$21=$C27+$G27*10),(Q$21=$C27+$G27*11),(Q$21=$C27+$G27*12),(Q$21=$C27+$G27*13),(Q$21=$C27+$G27*14)),$F27*((1+'2- Data Entry'!$B$5)^('3-Cost Projections'!Q$21-'3-Cost Projections'!$C27)),0)</f>
        <v>0</v>
      </c>
      <c r="R27" s="157">
        <f>IF(OR((R$21=$C27+$G27),(R$21=$C27+$G27*2),(R$21=$C27+$G27*3),(R$21=$C27+$G27*4),(R$21=$C27+$G27*5),(R$21=$C27+$G27*6),(R$21=$C27+$G27*7),(R$21=$C27+$G27*8),(R$21=$C27+$G27*9),(R$21=$C27+$G27*10),(R$21=$C27+$G27*11),(R$21=$C27+$G27*12),(R$21=$C27+$G27*13),(R$21=$C27+$G27*14)),$F27*((1+'2- Data Entry'!$B$5)^('3-Cost Projections'!R$21-'3-Cost Projections'!$C27)),0)</f>
        <v>0</v>
      </c>
      <c r="S27" s="157">
        <f>IF(OR((S$21=$C27+$G27),(S$21=$C27+$G27*2),(S$21=$C27+$G27*3),(S$21=$C27+$G27*4),(S$21=$C27+$G27*5),(S$21=$C27+$G27*6),(S$21=$C27+$G27*7),(S$21=$C27+$G27*8),(S$21=$C27+$G27*9),(S$21=$C27+$G27*10),(S$21=$C27+$G27*11),(S$21=$C27+$G27*12),(S$21=$C27+$G27*13),(S$21=$C27+$G27*14)),$F27*((1+'2- Data Entry'!$B$5)^('3-Cost Projections'!S$21-'3-Cost Projections'!$C27)),0)</f>
        <v>0</v>
      </c>
      <c r="T27" s="157">
        <f>IF(OR((T$21=$C27+$G27),(T$21=$C27+$G27*2),(T$21=$C27+$G27*3),(T$21=$C27+$G27*4),(T$21=$C27+$G27*5),(T$21=$C27+$G27*6),(T$21=$C27+$G27*7),(T$21=$C27+$G27*8),(T$21=$C27+$G27*9),(T$21=$C27+$G27*10),(T$21=$C27+$G27*11),(T$21=$C27+$G27*12),(T$21=$C27+$G27*13),(T$21=$C27+$G27*14)),$F27*((1+'2- Data Entry'!$B$5)^('3-Cost Projections'!T$21-'3-Cost Projections'!$C27)),0)</f>
        <v>0</v>
      </c>
      <c r="U27" s="157">
        <f>IF(OR((U$21=$C27+$G27),(U$21=$C27+$G27*2),(U$21=$C27+$G27*3),(U$21=$C27+$G27*4),(U$21=$C27+$G27*5),(U$21=$C27+$G27*6),(U$21=$C27+$G27*7),(U$21=$C27+$G27*8),(U$21=$C27+$G27*9),(U$21=$C27+$G27*10),(U$21=$C27+$G27*11),(U$21=$C27+$G27*12),(U$21=$C27+$G27*13),(U$21=$C27+$G27*14)),$F27*((1+'2- Data Entry'!$B$5)^('3-Cost Projections'!U$21-'3-Cost Projections'!$C27)),0)</f>
        <v>0</v>
      </c>
      <c r="V27" s="157">
        <f>IF(OR((V$21=$C27+$G27),(V$21=$C27+$G27*2),(V$21=$C27+$G27*3),(V$21=$C27+$G27*4),(V$21=$C27+$G27*5),(V$21=$C27+$G27*6),(V$21=$C27+$G27*7),(V$21=$C27+$G27*8),(V$21=$C27+$G27*9),(V$21=$C27+$G27*10),(V$21=$C27+$G27*11),(V$21=$C27+$G27*12),(V$21=$C27+$G27*13),(V$21=$C27+$G27*14)),$F27*((1+'2- Data Entry'!$B$5)^('3-Cost Projections'!V$21-'3-Cost Projections'!$C27)),0)</f>
        <v>0</v>
      </c>
      <c r="W27" s="157">
        <f>IF(OR((W$21=$C27+$G27),(W$21=$C27+$G27*2),(W$21=$C27+$G27*3),(W$21=$C27+$G27*4),(W$21=$C27+$G27*5),(W$21=$C27+$G27*6),(W$21=$C27+$G27*7),(W$21=$C27+$G27*8),(W$21=$C27+$G27*9),(W$21=$C27+$G27*10),(W$21=$C27+$G27*11),(W$21=$C27+$G27*12),(W$21=$C27+$G27*13),(W$21=$C27+$G27*14)),$F27*((1+'2- Data Entry'!$B$5)^('3-Cost Projections'!W$21-'3-Cost Projections'!$C27)),0)</f>
        <v>0</v>
      </c>
      <c r="X27" s="157">
        <f>IF(OR((X$21=$C27+$G27),(X$21=$C27+$G27*2),(X$21=$C27+$G27*3),(X$21=$C27+$G27*4),(X$21=$C27+$G27*5),(X$21=$C27+$G27*6),(X$21=$C27+$G27*7),(X$21=$C27+$G27*8),(X$21=$C27+$G27*9),(X$21=$C27+$G27*10),(X$21=$C27+$G27*11),(X$21=$C27+$G27*12),(X$21=$C27+$G27*13),(X$21=$C27+$G27*14)),$F27*((1+'2- Data Entry'!$B$5)^('3-Cost Projections'!X$21-'3-Cost Projections'!$C27)),0)</f>
        <v>0</v>
      </c>
      <c r="Y27" s="157">
        <f>IF(OR((Y$21=$C27+$G27),(Y$21=$C27+$G27*2),(Y$21=$C27+$G27*3),(Y$21=$C27+$G27*4),(Y$21=$C27+$G27*5),(Y$21=$C27+$G27*6),(Y$21=$C27+$G27*7),(Y$21=$C27+$G27*8),(Y$21=$C27+$G27*9),(Y$21=$C27+$G27*10),(Y$21=$C27+$G27*11),(Y$21=$C27+$G27*12),(Y$21=$C27+$G27*13),(Y$21=$C27+$G27*14)),$F27*((1+'2- Data Entry'!$B$5)^('3-Cost Projections'!Y$21-'3-Cost Projections'!$C27)),0)</f>
        <v>0</v>
      </c>
      <c r="Z27" s="157">
        <f>IF(OR((Z$21=$C27+$G27),(Z$21=$C27+$G27*2),(Z$21=$C27+$G27*3),(Z$21=$C27+$G27*4),(Z$21=$C27+$G27*5),(Z$21=$C27+$G27*6),(Z$21=$C27+$G27*7),(Z$21=$C27+$G27*8),(Z$21=$C27+$G27*9),(Z$21=$C27+$G27*10),(Z$21=$C27+$G27*11),(Z$21=$C27+$G27*12),(Z$21=$C27+$G27*13),(Z$21=$C27+$G27*14)),$F27*((1+'2- Data Entry'!$B$5)^('3-Cost Projections'!Z$21-'3-Cost Projections'!$C27)),0)</f>
        <v>0</v>
      </c>
      <c r="AA27" s="157">
        <f>IF(OR((AA$21=$C27+$G27),(AA$21=$C27+$G27*2),(AA$21=$C27+$G27*3),(AA$21=$C27+$G27*4),(AA$21=$C27+$G27*5),(AA$21=$C27+$G27*6),(AA$21=$C27+$G27*7),(AA$21=$C27+$G27*8),(AA$21=$C27+$G27*9),(AA$21=$C27+$G27*10),(AA$21=$C27+$G27*11),(AA$21=$C27+$G27*12),(AA$21=$C27+$G27*13),(AA$21=$C27+$G27*14)),$F27*((1+'2- Data Entry'!$B$5)^('3-Cost Projections'!AA$21-'3-Cost Projections'!$C27)),0)</f>
        <v>0</v>
      </c>
      <c r="AB27" s="157">
        <f>IF(OR((AB$21=$C27+$G27),(AB$21=$C27+$G27*2),(AB$21=$C27+$G27*3),(AB$21=$C27+$G27*4),(AB$21=$C27+$G27*5),(AB$21=$C27+$G27*6),(AB$21=$C27+$G27*7),(AB$21=$C27+$G27*8),(AB$21=$C27+$G27*9),(AB$21=$C27+$G27*10),(AB$21=$C27+$G27*11),(AB$21=$C27+$G27*12),(AB$21=$C27+$G27*13),(AB$21=$C27+$G27*14)),$F27*((1+'2- Data Entry'!$B$5)^('3-Cost Projections'!AB$21-'3-Cost Projections'!$C27)),0)</f>
        <v>0</v>
      </c>
      <c r="AC27" s="157">
        <f>IF(OR((AC$21=$C27+$G27),(AC$21=$C27+$G27*2),(AC$21=$C27+$G27*3),(AC$21=$C27+$G27*4),(AC$21=$C27+$G27*5),(AC$21=$C27+$G27*6),(AC$21=$C27+$G27*7),(AC$21=$C27+$G27*8),(AC$21=$C27+$G27*9),(AC$21=$C27+$G27*10),(AC$21=$C27+$G27*11),(AC$21=$C27+$G27*12),(AC$21=$C27+$G27*13),(AC$21=$C27+$G27*14)),$F27*((1+'2- Data Entry'!$B$5)^('3-Cost Projections'!AC$21-'3-Cost Projections'!$C27)),0)</f>
        <v>0</v>
      </c>
      <c r="AD27" s="157">
        <f>IF(OR((AD$21=$C27+$G27),(AD$21=$C27+$G27*2),(AD$21=$C27+$G27*3),(AD$21=$C27+$G27*4),(AD$21=$C27+$G27*5),(AD$21=$C27+$G27*6),(AD$21=$C27+$G27*7),(AD$21=$C27+$G27*8),(AD$21=$C27+$G27*9),(AD$21=$C27+$G27*10),(AD$21=$C27+$G27*11),(AD$21=$C27+$G27*12),(AD$21=$C27+$G27*13),(AD$21=$C27+$G27*14)),$F27*((1+'2- Data Entry'!$B$5)^('3-Cost Projections'!AD$21-'3-Cost Projections'!$C27)),0)</f>
        <v>0</v>
      </c>
      <c r="AE27" s="157">
        <f>IF(OR((AE$21=$C27+$G27),(AE$21=$C27+$G27*2),(AE$21=$C27+$G27*3),(AE$21=$C27+$G27*4),(AE$21=$C27+$G27*5),(AE$21=$C27+$G27*6),(AE$21=$C27+$G27*7),(AE$21=$C27+$G27*8),(AE$21=$C27+$G27*9),(AE$21=$C27+$G27*10),(AE$21=$C27+$G27*11),(AE$21=$C27+$G27*12),(AE$21=$C27+$G27*13),(AE$21=$C27+$G27*14)),$F27*((1+'2- Data Entry'!$B$5)^('3-Cost Projections'!AE$21-'3-Cost Projections'!$C27)),0)</f>
        <v>0</v>
      </c>
      <c r="AF27" s="157">
        <f>IF(OR((AF$21=$C27+$G27),(AF$21=$C27+$G27*2),(AF$21=$C27+$G27*3),(AF$21=$C27+$G27*4),(AF$21=$C27+$G27*5),(AF$21=$C27+$G27*6),(AF$21=$C27+$G27*7),(AF$21=$C27+$G27*8),(AF$21=$C27+$G27*9),(AF$21=$C27+$G27*10),(AF$21=$C27+$G27*11),(AF$21=$C27+$G27*12),(AF$21=$C27+$G27*13),(AF$21=$C27+$G27*14)),$F27*((1+'2- Data Entry'!$B$5)^('3-Cost Projections'!AF$21-'3-Cost Projections'!$C27)),0)</f>
        <v>0</v>
      </c>
      <c r="AG27" s="157">
        <f>IF(OR((AG$21=$C27+$G27),(AG$21=$C27+$G27*2),(AG$21=$C27+$G27*3),(AG$21=$C27+$G27*4),(AG$21=$C27+$G27*5),(AG$21=$C27+$G27*6),(AG$21=$C27+$G27*7),(AG$21=$C27+$G27*8),(AG$21=$C27+$G27*9),(AG$21=$C27+$G27*10),(AG$21=$C27+$G27*11),(AG$21=$C27+$G27*12),(AG$21=$C27+$G27*13),(AG$21=$C27+$G27*14)),$F27*((1+'2- Data Entry'!$B$5)^('3-Cost Projections'!AG$21-'3-Cost Projections'!$C27)),0)</f>
        <v>0</v>
      </c>
      <c r="AH27" s="157">
        <f>IF(OR((AH$21=$C27+$G27),(AH$21=$C27+$G27*2),(AH$21=$C27+$G27*3),(AH$21=$C27+$G27*4),(AH$21=$C27+$G27*5),(AH$21=$C27+$G27*6),(AH$21=$C27+$G27*7),(AH$21=$C27+$G27*8),(AH$21=$C27+$G27*9),(AH$21=$C27+$G27*10),(AH$21=$C27+$G27*11),(AH$21=$C27+$G27*12),(AH$21=$C27+$G27*13),(AH$21=$C27+$G27*14)),$F27*((1+'2- Data Entry'!$B$5)^('3-Cost Projections'!AH$21-'3-Cost Projections'!$C27)),0)</f>
        <v>0</v>
      </c>
      <c r="AI27" s="157">
        <f>IF(OR((AI$21=$C27+$G27),(AI$21=$C27+$G27*2),(AI$21=$C27+$G27*3),(AI$21=$C27+$G27*4),(AI$21=$C27+$G27*5),(AI$21=$C27+$G27*6),(AI$21=$C27+$G27*7),(AI$21=$C27+$G27*8),(AI$21=$C27+$G27*9),(AI$21=$C27+$G27*10),(AI$21=$C27+$G27*11),(AI$21=$C27+$G27*12),(AI$21=$C27+$G27*13),(AI$21=$C27+$G27*14)),$F27*((1+'2- Data Entry'!$B$5)^('3-Cost Projections'!AI$21-'3-Cost Projections'!$C27)),0)</f>
        <v>0</v>
      </c>
      <c r="AJ27" s="157">
        <f>IF(OR((AJ$21=$C27+$G27),(AJ$21=$C27+$G27*2),(AJ$21=$C27+$G27*3),(AJ$21=$C27+$G27*4),(AJ$21=$C27+$G27*5),(AJ$21=$C27+$G27*6),(AJ$21=$C27+$G27*7),(AJ$21=$C27+$G27*8),(AJ$21=$C27+$G27*9),(AJ$21=$C27+$G27*10),(AJ$21=$C27+$G27*11),(AJ$21=$C27+$G27*12),(AJ$21=$C27+$G27*13),(AJ$21=$C27+$G27*14)),$F27*((1+'2- Data Entry'!$B$5)^('3-Cost Projections'!AJ$21-'3-Cost Projections'!$C27)),0)</f>
        <v>0</v>
      </c>
      <c r="AK27" s="157">
        <f>IF(OR((AK$21=$C27+$G27),(AK$21=$C27+$G27*2),(AK$21=$C27+$G27*3),(AK$21=$C27+$G27*4),(AK$21=$C27+$G27*5),(AK$21=$C27+$G27*6),(AK$21=$C27+$G27*7),(AK$21=$C27+$G27*8),(AK$21=$C27+$G27*9),(AK$21=$C27+$G27*10),(AK$21=$C27+$G27*11),(AK$21=$C27+$G27*12),(AK$21=$C27+$G27*13),(AK$21=$C27+$G27*14)),$F27*((1+'2- Data Entry'!$B$5)^('3-Cost Projections'!AK$21-'3-Cost Projections'!$C27)),0)</f>
        <v>0</v>
      </c>
      <c r="AL27" s="157">
        <f>IF(OR((AL$21=$C27+$G27),(AL$21=$C27+$G27*2),(AL$21=$C27+$G27*3),(AL$21=$C27+$G27*4),(AL$21=$C27+$G27*5),(AL$21=$C27+$G27*6),(AL$21=$C27+$G27*7),(AL$21=$C27+$G27*8),(AL$21=$C27+$G27*9),(AL$21=$C27+$G27*10),(AL$21=$C27+$G27*11),(AL$21=$C27+$G27*12),(AL$21=$C27+$G27*13),(AL$21=$C27+$G27*14)),$F27*((1+'2- Data Entry'!$B$5)^('3-Cost Projections'!AL$21-'3-Cost Projections'!$C27)),0)</f>
        <v>0</v>
      </c>
      <c r="AM27" s="157">
        <f>IF(OR((AM$21=$C27+$G27),(AM$21=$C27+$G27*2),(AM$21=$C27+$G27*3),(AM$21=$C27+$G27*4),(AM$21=$C27+$G27*5),(AM$21=$C27+$G27*6),(AM$21=$C27+$G27*7),(AM$21=$C27+$G27*8),(AM$21=$C27+$G27*9),(AM$21=$C27+$G27*10),(AM$21=$C27+$G27*11),(AM$21=$C27+$G27*12),(AM$21=$C27+$G27*13),(AM$21=$C27+$G27*14)),$F27*((1+'2- Data Entry'!$B$5)^('3-Cost Projections'!AM$21-'3-Cost Projections'!$C27)),0)</f>
        <v>0</v>
      </c>
      <c r="AN27" s="157">
        <f>IF(OR((AN$21=$C27+$G27),(AN$21=$C27+$G27*2),(AN$21=$C27+$G27*3),(AN$21=$C27+$G27*4),(AN$21=$C27+$G27*5),(AN$21=$C27+$G27*6),(AN$21=$C27+$G27*7),(AN$21=$C27+$G27*8),(AN$21=$C27+$G27*9),(AN$21=$C27+$G27*10),(AN$21=$C27+$G27*11),(AN$21=$C27+$G27*12),(AN$21=$C27+$G27*13),(AN$21=$C27+$G27*14)),$F27*((1+'2- Data Entry'!$B$5)^('3-Cost Projections'!AN$21-'3-Cost Projections'!$C27)),0)</f>
        <v>0</v>
      </c>
      <c r="AO27" s="157">
        <f>IF(OR((AO$21=$C27+$G27),(AO$21=$C27+$G27*2),(AO$21=$C27+$G27*3),(AO$21=$C27+$G27*4),(AO$21=$C27+$G27*5),(AO$21=$C27+$G27*6),(AO$21=$C27+$G27*7),(AO$21=$C27+$G27*8),(AO$21=$C27+$G27*9),(AO$21=$C27+$G27*10),(AO$21=$C27+$G27*11),(AO$21=$C27+$G27*12),(AO$21=$C27+$G27*13),(AO$21=$C27+$G27*14)),$F27*((1+'2- Data Entry'!$B$5)^('3-Cost Projections'!AO$21-'3-Cost Projections'!$C27)),0)</f>
        <v>0</v>
      </c>
      <c r="AP27" s="157">
        <f>IF(OR((AP$21=$C27+$G27),(AP$21=$C27+$G27*2),(AP$21=$C27+$G27*3),(AP$21=$C27+$G27*4),(AP$21=$C27+$G27*5),(AP$21=$C27+$G27*6),(AP$21=$C27+$G27*7),(AP$21=$C27+$G27*8),(AP$21=$C27+$G27*9),(AP$21=$C27+$G27*10),(AP$21=$C27+$G27*11),(AP$21=$C27+$G27*12),(AP$21=$C27+$G27*13),(AP$21=$C27+$G27*14)),$F27*((1+'2- Data Entry'!$B$5)^('3-Cost Projections'!AP$21-'3-Cost Projections'!$C27)),0)</f>
        <v>0</v>
      </c>
      <c r="AQ27" s="157">
        <f>IF(OR((AQ$21=$C27+$G27),(AQ$21=$C27+$G27*2),(AQ$21=$C27+$G27*3),(AQ$21=$C27+$G27*4),(AQ$21=$C27+$G27*5),(AQ$21=$C27+$G27*6),(AQ$21=$C27+$G27*7),(AQ$21=$C27+$G27*8),(AQ$21=$C27+$G27*9),(AQ$21=$C27+$G27*10),(AQ$21=$C27+$G27*11),(AQ$21=$C27+$G27*12),(AQ$21=$C27+$G27*13),(AQ$21=$C27+$G27*14)),$F27*((1+'2- Data Entry'!$B$5)^('3-Cost Projections'!AQ$21-'3-Cost Projections'!$C27)),0)</f>
        <v>0</v>
      </c>
      <c r="AR27" s="157">
        <f>IF(OR((AR$21=$C27+$G27),(AR$21=$C27+$G27*2),(AR$21=$C27+$G27*3),(AR$21=$C27+$G27*4),(AR$21=$C27+$G27*5),(AR$21=$C27+$G27*6),(AR$21=$C27+$G27*7),(AR$21=$C27+$G27*8),(AR$21=$C27+$G27*9),(AR$21=$C27+$G27*10),(AR$21=$C27+$G27*11),(AR$21=$C27+$G27*12),(AR$21=$C27+$G27*13),(AR$21=$C27+$G27*14)),$F27*((1+'2- Data Entry'!$B$5)^('3-Cost Projections'!AR$21-'3-Cost Projections'!$C27)),0)</f>
        <v>0</v>
      </c>
      <c r="AS27" s="157">
        <f>IF(OR((AS$21=$C27+$G27),(AS$21=$C27+$G27*2),(AS$21=$C27+$G27*3),(AS$21=$C27+$G27*4),(AS$21=$C27+$G27*5),(AS$21=$C27+$G27*6),(AS$21=$C27+$G27*7),(AS$21=$C27+$G27*8),(AS$21=$C27+$G27*9),(AS$21=$C27+$G27*10),(AS$21=$C27+$G27*11),(AS$21=$C27+$G27*12),(AS$21=$C27+$G27*13),(AS$21=$C27+$G27*14)),$F27*((1+'2- Data Entry'!$B$5)^('3-Cost Projections'!AS$21-'3-Cost Projections'!$C27)),0)</f>
        <v>0</v>
      </c>
      <c r="AT27" s="157">
        <f>IF(OR((AT$21=$C27+$G27),(AT$21=$C27+$G27*2),(AT$21=$C27+$G27*3),(AT$21=$C27+$G27*4),(AT$21=$C27+$G27*5),(AT$21=$C27+$G27*6),(AT$21=$C27+$G27*7),(AT$21=$C27+$G27*8),(AT$21=$C27+$G27*9),(AT$21=$C27+$G27*10),(AT$21=$C27+$G27*11),(AT$21=$C27+$G27*12),(AT$21=$C27+$G27*13),(AT$21=$C27+$G27*14)),$F27*((1+'2- Data Entry'!$B$5)^('3-Cost Projections'!AT$21-'3-Cost Projections'!$C27)),0)</f>
        <v>0</v>
      </c>
      <c r="AU27" s="157">
        <f>IF(OR((AU$21=$C27+$G27),(AU$21=$C27+$G27*2),(AU$21=$C27+$G27*3),(AU$21=$C27+$G27*4),(AU$21=$C27+$G27*5),(AU$21=$C27+$G27*6),(AU$21=$C27+$G27*7),(AU$21=$C27+$G27*8),(AU$21=$C27+$G27*9),(AU$21=$C27+$G27*10),(AU$21=$C27+$G27*11),(AU$21=$C27+$G27*12),(AU$21=$C27+$G27*13),(AU$21=$C27+$G27*14)),$F27*((1+'2- Data Entry'!$B$5)^('3-Cost Projections'!AU$21-'3-Cost Projections'!$C27)),0)</f>
        <v>0</v>
      </c>
      <c r="AV27" s="157">
        <f>IF(OR((AV$21=$C27+$G27),(AV$21=$C27+$G27*2),(AV$21=$C27+$G27*3),(AV$21=$C27+$G27*4),(AV$21=$C27+$G27*5),(AV$21=$C27+$G27*6),(AV$21=$C27+$G27*7),(AV$21=$C27+$G27*8),(AV$21=$C27+$G27*9),(AV$21=$C27+$G27*10),(AV$21=$C27+$G27*11),(AV$21=$C27+$G27*12),(AV$21=$C27+$G27*13),(AV$21=$C27+$G27*14)),$F27*((1+'2- Data Entry'!$B$5)^('3-Cost Projections'!AV$21-'3-Cost Projections'!$C27)),0)</f>
        <v>0</v>
      </c>
      <c r="AW27" s="157"/>
    </row>
    <row r="28" spans="1:49" s="158" customFormat="1" x14ac:dyDescent="0.3">
      <c r="A28" s="130"/>
      <c r="B28" s="139" t="str">
        <f>'2- Data Entry'!D28</f>
        <v>Bolts and Nuts</v>
      </c>
      <c r="C28" s="153">
        <f>IF(ISNUMBER('2- Data Entry'!F28),'2- Data Entry'!F28,)</f>
        <v>0</v>
      </c>
      <c r="D28" s="154"/>
      <c r="E28" s="154"/>
      <c r="F28" s="155">
        <f>'2- Data Entry'!E28*'2- Data Entry'!$E$40</f>
        <v>0</v>
      </c>
      <c r="G28" s="156">
        <f>'6-Reference Data'!B9</f>
        <v>0.5</v>
      </c>
      <c r="H28" s="157">
        <f>IF(OR((H$21=$C28+$G28),(H$21=$C28+$G28*2),(H$21=$C28+$G28*3),(H$21=$C28+$G28*4),(H$21=$C28+$G28*5),(H$21=$C28+$G28*6),(H$21=$C28+$G28*7),(H$21=$C28+$G28*8),(H$21=$C28+$G28*9),(H$21=$C28+$G28*10),(H$21=$C28+$G28*11),(H$21=$C28+$G28*12),(H$21=$C28+$G28*13),(H$21=$C28+$G28*14)),$F28*((1+'2- Data Entry'!$B$5)^('3-Cost Projections'!H$21-'3-Cost Projections'!$C28)),0)</f>
        <v>0</v>
      </c>
      <c r="I28" s="157">
        <f>IF(OR((I$21=$C28+$G28),(I$21=$C28+$G28*2),(I$21=$C28+$G28*3),(I$21=$C28+$G28*4),(I$21=$C28+$G28*5),(I$21=$C28+$G28*6),(I$21=$C28+$G28*7),(I$21=$C28+$G28*8),(I$21=$C28+$G28*9),(I$21=$C28+$G28*10),(I$21=$C28+$G28*11),(I$21=$C28+$G28*12),(I$21=$C28+$G28*13),(I$21=$C28+$G28*14)),$F28*((1+'2- Data Entry'!$B$5)^('3-Cost Projections'!I$21-'3-Cost Projections'!$C28)),0)</f>
        <v>0</v>
      </c>
      <c r="J28" s="157">
        <f>IF(OR((J$21=$C28+$G28),(J$21=$C28+$G28*2),(J$21=$C28+$G28*3),(J$21=$C28+$G28*4),(J$21=$C28+$G28*5),(J$21=$C28+$G28*6),(J$21=$C28+$G28*7),(J$21=$C28+$G28*8),(J$21=$C28+$G28*9),(J$21=$C28+$G28*10),(J$21=$C28+$G28*11),(J$21=$C28+$G28*12),(J$21=$C28+$G28*13),(J$21=$C28+$G28*14)),$F28*((1+'2- Data Entry'!$B$5)^('3-Cost Projections'!J$21-'3-Cost Projections'!$C28)),0)</f>
        <v>0</v>
      </c>
      <c r="K28" s="157">
        <f>IF(OR((K$21=$C28+$G28),(K$21=$C28+$G28*2),(K$21=$C28+$G28*3),(K$21=$C28+$G28*4),(K$21=$C28+$G28*5),(K$21=$C28+$G28*6),(K$21=$C28+$G28*7),(K$21=$C28+$G28*8),(K$21=$C28+$G28*9),(K$21=$C28+$G28*10),(K$21=$C28+$G28*11),(K$21=$C28+$G28*12),(K$21=$C28+$G28*13),(K$21=$C28+$G28*14)),$F28*((1+'2- Data Entry'!$B$5)^('3-Cost Projections'!K$21-'3-Cost Projections'!$C28)),0)</f>
        <v>0</v>
      </c>
      <c r="L28" s="157">
        <f>IF(OR((L$21=$C28+$G28),(L$21=$C28+$G28*2),(L$21=$C28+$G28*3),(L$21=$C28+$G28*4),(L$21=$C28+$G28*5),(L$21=$C28+$G28*6),(L$21=$C28+$G28*7),(L$21=$C28+$G28*8),(L$21=$C28+$G28*9),(L$21=$C28+$G28*10),(L$21=$C28+$G28*11),(L$21=$C28+$G28*12),(L$21=$C28+$G28*13),(L$21=$C28+$G28*14)),$F28*((1+'2- Data Entry'!$B$5)^('3-Cost Projections'!L$21-'3-Cost Projections'!$C28)),0)</f>
        <v>0</v>
      </c>
      <c r="M28" s="157">
        <f>IF(OR((M$21=$C28+$G28),(M$21=$C28+$G28*2),(M$21=$C28+$G28*3),(M$21=$C28+$G28*4),(M$21=$C28+$G28*5),(M$21=$C28+$G28*6),(M$21=$C28+$G28*7),(M$21=$C28+$G28*8),(M$21=$C28+$G28*9),(M$21=$C28+$G28*10),(M$21=$C28+$G28*11),(M$21=$C28+$G28*12),(M$21=$C28+$G28*13),(M$21=$C28+$G28*14)),$F28*((1+'2- Data Entry'!$B$5)^('3-Cost Projections'!M$21-'3-Cost Projections'!$C28)),0)</f>
        <v>0</v>
      </c>
      <c r="N28" s="157">
        <f>IF(OR((N$21=$C28+$G28),(N$21=$C28+$G28*2),(N$21=$C28+$G28*3),(N$21=$C28+$G28*4),(N$21=$C28+$G28*5),(N$21=$C28+$G28*6),(N$21=$C28+$G28*7),(N$21=$C28+$G28*8),(N$21=$C28+$G28*9),(N$21=$C28+$G28*10),(N$21=$C28+$G28*11),(N$21=$C28+$G28*12),(N$21=$C28+$G28*13),(N$21=$C28+$G28*14)),$F28*((1+'2- Data Entry'!$B$5)^('3-Cost Projections'!N$21-'3-Cost Projections'!$C28)),0)</f>
        <v>0</v>
      </c>
      <c r="O28" s="157">
        <f>IF(OR((O$21=$C28+$G28),(O$21=$C28+$G28*2),(O$21=$C28+$G28*3),(O$21=$C28+$G28*4),(O$21=$C28+$G28*5),(O$21=$C28+$G28*6),(O$21=$C28+$G28*7),(O$21=$C28+$G28*8),(O$21=$C28+$G28*9),(O$21=$C28+$G28*10),(O$21=$C28+$G28*11),(O$21=$C28+$G28*12),(O$21=$C28+$G28*13),(O$21=$C28+$G28*14)),$F28*((1+'2- Data Entry'!$B$5)^('3-Cost Projections'!O$21-'3-Cost Projections'!$C28)),0)</f>
        <v>0</v>
      </c>
      <c r="P28" s="157">
        <f>IF(OR((P$21=$C28+$G28),(P$21=$C28+$G28*2),(P$21=$C28+$G28*3),(P$21=$C28+$G28*4),(P$21=$C28+$G28*5),(P$21=$C28+$G28*6),(P$21=$C28+$G28*7),(P$21=$C28+$G28*8),(P$21=$C28+$G28*9),(P$21=$C28+$G28*10),(P$21=$C28+$G28*11),(P$21=$C28+$G28*12),(P$21=$C28+$G28*13),(P$21=$C28+$G28*14)),$F28*((1+'2- Data Entry'!$B$5)^('3-Cost Projections'!P$21-'3-Cost Projections'!$C28)),0)</f>
        <v>0</v>
      </c>
      <c r="Q28" s="157">
        <f>IF(OR((Q$21=$C28+$G28),(Q$21=$C28+$G28*2),(Q$21=$C28+$G28*3),(Q$21=$C28+$G28*4),(Q$21=$C28+$G28*5),(Q$21=$C28+$G28*6),(Q$21=$C28+$G28*7),(Q$21=$C28+$G28*8),(Q$21=$C28+$G28*9),(Q$21=$C28+$G28*10),(Q$21=$C28+$G28*11),(Q$21=$C28+$G28*12),(Q$21=$C28+$G28*13),(Q$21=$C28+$G28*14)),$F28*((1+'2- Data Entry'!$B$5)^('3-Cost Projections'!Q$21-'3-Cost Projections'!$C28)),0)</f>
        <v>0</v>
      </c>
      <c r="R28" s="157">
        <f>IF(OR((R$21=$C28+$G28),(R$21=$C28+$G28*2),(R$21=$C28+$G28*3),(R$21=$C28+$G28*4),(R$21=$C28+$G28*5),(R$21=$C28+$G28*6),(R$21=$C28+$G28*7),(R$21=$C28+$G28*8),(R$21=$C28+$G28*9),(R$21=$C28+$G28*10),(R$21=$C28+$G28*11),(R$21=$C28+$G28*12),(R$21=$C28+$G28*13),(R$21=$C28+$G28*14)),$F28*((1+'2- Data Entry'!$B$5)^('3-Cost Projections'!R$21-'3-Cost Projections'!$C28)),0)</f>
        <v>0</v>
      </c>
      <c r="S28" s="157">
        <f>IF(OR((S$21=$C28+$G28),(S$21=$C28+$G28*2),(S$21=$C28+$G28*3),(S$21=$C28+$G28*4),(S$21=$C28+$G28*5),(S$21=$C28+$G28*6),(S$21=$C28+$G28*7),(S$21=$C28+$G28*8),(S$21=$C28+$G28*9),(S$21=$C28+$G28*10),(S$21=$C28+$G28*11),(S$21=$C28+$G28*12),(S$21=$C28+$G28*13),(S$21=$C28+$G28*14)),$F28*((1+'2- Data Entry'!$B$5)^('3-Cost Projections'!S$21-'3-Cost Projections'!$C28)),0)</f>
        <v>0</v>
      </c>
      <c r="T28" s="157">
        <f>IF(OR((T$21=$C28+$G28),(T$21=$C28+$G28*2),(T$21=$C28+$G28*3),(T$21=$C28+$G28*4),(T$21=$C28+$G28*5),(T$21=$C28+$G28*6),(T$21=$C28+$G28*7),(T$21=$C28+$G28*8),(T$21=$C28+$G28*9),(T$21=$C28+$G28*10),(T$21=$C28+$G28*11),(T$21=$C28+$G28*12),(T$21=$C28+$G28*13),(T$21=$C28+$G28*14)),$F28*((1+'2- Data Entry'!$B$5)^('3-Cost Projections'!T$21-'3-Cost Projections'!$C28)),0)</f>
        <v>0</v>
      </c>
      <c r="U28" s="157">
        <f>IF(OR((U$21=$C28+$G28),(U$21=$C28+$G28*2),(U$21=$C28+$G28*3),(U$21=$C28+$G28*4),(U$21=$C28+$G28*5),(U$21=$C28+$G28*6),(U$21=$C28+$G28*7),(U$21=$C28+$G28*8),(U$21=$C28+$G28*9),(U$21=$C28+$G28*10),(U$21=$C28+$G28*11),(U$21=$C28+$G28*12),(U$21=$C28+$G28*13),(U$21=$C28+$G28*14)),$F28*((1+'2- Data Entry'!$B$5)^('3-Cost Projections'!U$21-'3-Cost Projections'!$C28)),0)</f>
        <v>0</v>
      </c>
      <c r="V28" s="157">
        <f>IF(OR((V$21=$C28+$G28),(V$21=$C28+$G28*2),(V$21=$C28+$G28*3),(V$21=$C28+$G28*4),(V$21=$C28+$G28*5),(V$21=$C28+$G28*6),(V$21=$C28+$G28*7),(V$21=$C28+$G28*8),(V$21=$C28+$G28*9),(V$21=$C28+$G28*10),(V$21=$C28+$G28*11),(V$21=$C28+$G28*12),(V$21=$C28+$G28*13),(V$21=$C28+$G28*14)),$F28*((1+'2- Data Entry'!$B$5)^('3-Cost Projections'!V$21-'3-Cost Projections'!$C28)),0)</f>
        <v>0</v>
      </c>
      <c r="W28" s="157">
        <f>IF(OR((W$21=$C28+$G28),(W$21=$C28+$G28*2),(W$21=$C28+$G28*3),(W$21=$C28+$G28*4),(W$21=$C28+$G28*5),(W$21=$C28+$G28*6),(W$21=$C28+$G28*7),(W$21=$C28+$G28*8),(W$21=$C28+$G28*9),(W$21=$C28+$G28*10),(W$21=$C28+$G28*11),(W$21=$C28+$G28*12),(W$21=$C28+$G28*13),(W$21=$C28+$G28*14)),$F28*((1+'2- Data Entry'!$B$5)^('3-Cost Projections'!W$21-'3-Cost Projections'!$C28)),0)</f>
        <v>0</v>
      </c>
      <c r="X28" s="157">
        <f>IF(OR((X$21=$C28+$G28),(X$21=$C28+$G28*2),(X$21=$C28+$G28*3),(X$21=$C28+$G28*4),(X$21=$C28+$G28*5),(X$21=$C28+$G28*6),(X$21=$C28+$G28*7),(X$21=$C28+$G28*8),(X$21=$C28+$G28*9),(X$21=$C28+$G28*10),(X$21=$C28+$G28*11),(X$21=$C28+$G28*12),(X$21=$C28+$G28*13),(X$21=$C28+$G28*14)),$F28*((1+'2- Data Entry'!$B$5)^('3-Cost Projections'!X$21-'3-Cost Projections'!$C28)),0)</f>
        <v>0</v>
      </c>
      <c r="Y28" s="157">
        <f>IF(OR((Y$21=$C28+$G28),(Y$21=$C28+$G28*2),(Y$21=$C28+$G28*3),(Y$21=$C28+$G28*4),(Y$21=$C28+$G28*5),(Y$21=$C28+$G28*6),(Y$21=$C28+$G28*7),(Y$21=$C28+$G28*8),(Y$21=$C28+$G28*9),(Y$21=$C28+$G28*10),(Y$21=$C28+$G28*11),(Y$21=$C28+$G28*12),(Y$21=$C28+$G28*13),(Y$21=$C28+$G28*14)),$F28*((1+'2- Data Entry'!$B$5)^('3-Cost Projections'!Y$21-'3-Cost Projections'!$C28)),0)</f>
        <v>0</v>
      </c>
      <c r="Z28" s="157">
        <f>IF(OR((Z$21=$C28+$G28),(Z$21=$C28+$G28*2),(Z$21=$C28+$G28*3),(Z$21=$C28+$G28*4),(Z$21=$C28+$G28*5),(Z$21=$C28+$G28*6),(Z$21=$C28+$G28*7),(Z$21=$C28+$G28*8),(Z$21=$C28+$G28*9),(Z$21=$C28+$G28*10),(Z$21=$C28+$G28*11),(Z$21=$C28+$G28*12),(Z$21=$C28+$G28*13),(Z$21=$C28+$G28*14)),$F28*((1+'2- Data Entry'!$B$5)^('3-Cost Projections'!Z$21-'3-Cost Projections'!$C28)),0)</f>
        <v>0</v>
      </c>
      <c r="AA28" s="157">
        <f>IF(OR((AA$21=$C28+$G28),(AA$21=$C28+$G28*2),(AA$21=$C28+$G28*3),(AA$21=$C28+$G28*4),(AA$21=$C28+$G28*5),(AA$21=$C28+$G28*6),(AA$21=$C28+$G28*7),(AA$21=$C28+$G28*8),(AA$21=$C28+$G28*9),(AA$21=$C28+$G28*10),(AA$21=$C28+$G28*11),(AA$21=$C28+$G28*12),(AA$21=$C28+$G28*13),(AA$21=$C28+$G28*14)),$F28*((1+'2- Data Entry'!$B$5)^('3-Cost Projections'!AA$21-'3-Cost Projections'!$C28)),0)</f>
        <v>0</v>
      </c>
      <c r="AB28" s="157">
        <f>IF(OR((AB$21=$C28+$G28),(AB$21=$C28+$G28*2),(AB$21=$C28+$G28*3),(AB$21=$C28+$G28*4),(AB$21=$C28+$G28*5),(AB$21=$C28+$G28*6),(AB$21=$C28+$G28*7),(AB$21=$C28+$G28*8),(AB$21=$C28+$G28*9),(AB$21=$C28+$G28*10),(AB$21=$C28+$G28*11),(AB$21=$C28+$G28*12),(AB$21=$C28+$G28*13),(AB$21=$C28+$G28*14)),$F28*((1+'2- Data Entry'!$B$5)^('3-Cost Projections'!AB$21-'3-Cost Projections'!$C28)),0)</f>
        <v>0</v>
      </c>
      <c r="AC28" s="157">
        <f>IF(OR((AC$21=$C28+$G28),(AC$21=$C28+$G28*2),(AC$21=$C28+$G28*3),(AC$21=$C28+$G28*4),(AC$21=$C28+$G28*5),(AC$21=$C28+$G28*6),(AC$21=$C28+$G28*7),(AC$21=$C28+$G28*8),(AC$21=$C28+$G28*9),(AC$21=$C28+$G28*10),(AC$21=$C28+$G28*11),(AC$21=$C28+$G28*12),(AC$21=$C28+$G28*13),(AC$21=$C28+$G28*14)),$F28*((1+'2- Data Entry'!$B$5)^('3-Cost Projections'!AC$21-'3-Cost Projections'!$C28)),0)</f>
        <v>0</v>
      </c>
      <c r="AD28" s="157">
        <f>IF(OR((AD$21=$C28+$G28),(AD$21=$C28+$G28*2),(AD$21=$C28+$G28*3),(AD$21=$C28+$G28*4),(AD$21=$C28+$G28*5),(AD$21=$C28+$G28*6),(AD$21=$C28+$G28*7),(AD$21=$C28+$G28*8),(AD$21=$C28+$G28*9),(AD$21=$C28+$G28*10),(AD$21=$C28+$G28*11),(AD$21=$C28+$G28*12),(AD$21=$C28+$G28*13),(AD$21=$C28+$G28*14)),$F28*((1+'2- Data Entry'!$B$5)^('3-Cost Projections'!AD$21-'3-Cost Projections'!$C28)),0)</f>
        <v>0</v>
      </c>
      <c r="AE28" s="157">
        <f>IF(OR((AE$21=$C28+$G28),(AE$21=$C28+$G28*2),(AE$21=$C28+$G28*3),(AE$21=$C28+$G28*4),(AE$21=$C28+$G28*5),(AE$21=$C28+$G28*6),(AE$21=$C28+$G28*7),(AE$21=$C28+$G28*8),(AE$21=$C28+$G28*9),(AE$21=$C28+$G28*10),(AE$21=$C28+$G28*11),(AE$21=$C28+$G28*12),(AE$21=$C28+$G28*13),(AE$21=$C28+$G28*14)),$F28*((1+'2- Data Entry'!$B$5)^('3-Cost Projections'!AE$21-'3-Cost Projections'!$C28)),0)</f>
        <v>0</v>
      </c>
      <c r="AF28" s="157">
        <f>IF(OR((AF$21=$C28+$G28),(AF$21=$C28+$G28*2),(AF$21=$C28+$G28*3),(AF$21=$C28+$G28*4),(AF$21=$C28+$G28*5),(AF$21=$C28+$G28*6),(AF$21=$C28+$G28*7),(AF$21=$C28+$G28*8),(AF$21=$C28+$G28*9),(AF$21=$C28+$G28*10),(AF$21=$C28+$G28*11),(AF$21=$C28+$G28*12),(AF$21=$C28+$G28*13),(AF$21=$C28+$G28*14)),$F28*((1+'2- Data Entry'!$B$5)^('3-Cost Projections'!AF$21-'3-Cost Projections'!$C28)),0)</f>
        <v>0</v>
      </c>
      <c r="AG28" s="157">
        <f>IF(OR((AG$21=$C28+$G28),(AG$21=$C28+$G28*2),(AG$21=$C28+$G28*3),(AG$21=$C28+$G28*4),(AG$21=$C28+$G28*5),(AG$21=$C28+$G28*6),(AG$21=$C28+$G28*7),(AG$21=$C28+$G28*8),(AG$21=$C28+$G28*9),(AG$21=$C28+$G28*10),(AG$21=$C28+$G28*11),(AG$21=$C28+$G28*12),(AG$21=$C28+$G28*13),(AG$21=$C28+$G28*14)),$F28*((1+'2- Data Entry'!$B$5)^('3-Cost Projections'!AG$21-'3-Cost Projections'!$C28)),0)</f>
        <v>0</v>
      </c>
      <c r="AH28" s="157">
        <f>IF(OR((AH$21=$C28+$G28),(AH$21=$C28+$G28*2),(AH$21=$C28+$G28*3),(AH$21=$C28+$G28*4),(AH$21=$C28+$G28*5),(AH$21=$C28+$G28*6),(AH$21=$C28+$G28*7),(AH$21=$C28+$G28*8),(AH$21=$C28+$G28*9),(AH$21=$C28+$G28*10),(AH$21=$C28+$G28*11),(AH$21=$C28+$G28*12),(AH$21=$C28+$G28*13),(AH$21=$C28+$G28*14)),$F28*((1+'2- Data Entry'!$B$5)^('3-Cost Projections'!AH$21-'3-Cost Projections'!$C28)),0)</f>
        <v>0</v>
      </c>
      <c r="AI28" s="157">
        <f>IF(OR((AI$21=$C28+$G28),(AI$21=$C28+$G28*2),(AI$21=$C28+$G28*3),(AI$21=$C28+$G28*4),(AI$21=$C28+$G28*5),(AI$21=$C28+$G28*6),(AI$21=$C28+$G28*7),(AI$21=$C28+$G28*8),(AI$21=$C28+$G28*9),(AI$21=$C28+$G28*10),(AI$21=$C28+$G28*11),(AI$21=$C28+$G28*12),(AI$21=$C28+$G28*13),(AI$21=$C28+$G28*14)),$F28*((1+'2- Data Entry'!$B$5)^('3-Cost Projections'!AI$21-'3-Cost Projections'!$C28)),0)</f>
        <v>0</v>
      </c>
      <c r="AJ28" s="157">
        <f>IF(OR((AJ$21=$C28+$G28),(AJ$21=$C28+$G28*2),(AJ$21=$C28+$G28*3),(AJ$21=$C28+$G28*4),(AJ$21=$C28+$G28*5),(AJ$21=$C28+$G28*6),(AJ$21=$C28+$G28*7),(AJ$21=$C28+$G28*8),(AJ$21=$C28+$G28*9),(AJ$21=$C28+$G28*10),(AJ$21=$C28+$G28*11),(AJ$21=$C28+$G28*12),(AJ$21=$C28+$G28*13),(AJ$21=$C28+$G28*14)),$F28*((1+'2- Data Entry'!$B$5)^('3-Cost Projections'!AJ$21-'3-Cost Projections'!$C28)),0)</f>
        <v>0</v>
      </c>
      <c r="AK28" s="157">
        <f>IF(OR((AK$21=$C28+$G28),(AK$21=$C28+$G28*2),(AK$21=$C28+$G28*3),(AK$21=$C28+$G28*4),(AK$21=$C28+$G28*5),(AK$21=$C28+$G28*6),(AK$21=$C28+$G28*7),(AK$21=$C28+$G28*8),(AK$21=$C28+$G28*9),(AK$21=$C28+$G28*10),(AK$21=$C28+$G28*11),(AK$21=$C28+$G28*12),(AK$21=$C28+$G28*13),(AK$21=$C28+$G28*14)),$F28*((1+'2- Data Entry'!$B$5)^('3-Cost Projections'!AK$21-'3-Cost Projections'!$C28)),0)</f>
        <v>0</v>
      </c>
      <c r="AL28" s="157">
        <f>IF(OR((AL$21=$C28+$G28),(AL$21=$C28+$G28*2),(AL$21=$C28+$G28*3),(AL$21=$C28+$G28*4),(AL$21=$C28+$G28*5),(AL$21=$C28+$G28*6),(AL$21=$C28+$G28*7),(AL$21=$C28+$G28*8),(AL$21=$C28+$G28*9),(AL$21=$C28+$G28*10),(AL$21=$C28+$G28*11),(AL$21=$C28+$G28*12),(AL$21=$C28+$G28*13),(AL$21=$C28+$G28*14)),$F28*((1+'2- Data Entry'!$B$5)^('3-Cost Projections'!AL$21-'3-Cost Projections'!$C28)),0)</f>
        <v>0</v>
      </c>
      <c r="AM28" s="157">
        <f>IF(OR((AM$21=$C28+$G28),(AM$21=$C28+$G28*2),(AM$21=$C28+$G28*3),(AM$21=$C28+$G28*4),(AM$21=$C28+$G28*5),(AM$21=$C28+$G28*6),(AM$21=$C28+$G28*7),(AM$21=$C28+$G28*8),(AM$21=$C28+$G28*9),(AM$21=$C28+$G28*10),(AM$21=$C28+$G28*11),(AM$21=$C28+$G28*12),(AM$21=$C28+$G28*13),(AM$21=$C28+$G28*14)),$F28*((1+'2- Data Entry'!$B$5)^('3-Cost Projections'!AM$21-'3-Cost Projections'!$C28)),0)</f>
        <v>0</v>
      </c>
      <c r="AN28" s="157">
        <f>IF(OR((AN$21=$C28+$G28),(AN$21=$C28+$G28*2),(AN$21=$C28+$G28*3),(AN$21=$C28+$G28*4),(AN$21=$C28+$G28*5),(AN$21=$C28+$G28*6),(AN$21=$C28+$G28*7),(AN$21=$C28+$G28*8),(AN$21=$C28+$G28*9),(AN$21=$C28+$G28*10),(AN$21=$C28+$G28*11),(AN$21=$C28+$G28*12),(AN$21=$C28+$G28*13),(AN$21=$C28+$G28*14)),$F28*((1+'2- Data Entry'!$B$5)^('3-Cost Projections'!AN$21-'3-Cost Projections'!$C28)),0)</f>
        <v>0</v>
      </c>
      <c r="AO28" s="157">
        <f>IF(OR((AO$21=$C28+$G28),(AO$21=$C28+$G28*2),(AO$21=$C28+$G28*3),(AO$21=$C28+$G28*4),(AO$21=$C28+$G28*5),(AO$21=$C28+$G28*6),(AO$21=$C28+$G28*7),(AO$21=$C28+$G28*8),(AO$21=$C28+$G28*9),(AO$21=$C28+$G28*10),(AO$21=$C28+$G28*11),(AO$21=$C28+$G28*12),(AO$21=$C28+$G28*13),(AO$21=$C28+$G28*14)),$F28*((1+'2- Data Entry'!$B$5)^('3-Cost Projections'!AO$21-'3-Cost Projections'!$C28)),0)</f>
        <v>0</v>
      </c>
      <c r="AP28" s="157">
        <f>IF(OR((AP$21=$C28+$G28),(AP$21=$C28+$G28*2),(AP$21=$C28+$G28*3),(AP$21=$C28+$G28*4),(AP$21=$C28+$G28*5),(AP$21=$C28+$G28*6),(AP$21=$C28+$G28*7),(AP$21=$C28+$G28*8),(AP$21=$C28+$G28*9),(AP$21=$C28+$G28*10),(AP$21=$C28+$G28*11),(AP$21=$C28+$G28*12),(AP$21=$C28+$G28*13),(AP$21=$C28+$G28*14)),$F28*((1+'2- Data Entry'!$B$5)^('3-Cost Projections'!AP$21-'3-Cost Projections'!$C28)),0)</f>
        <v>0</v>
      </c>
      <c r="AQ28" s="157">
        <f>IF(OR((AQ$21=$C28+$G28),(AQ$21=$C28+$G28*2),(AQ$21=$C28+$G28*3),(AQ$21=$C28+$G28*4),(AQ$21=$C28+$G28*5),(AQ$21=$C28+$G28*6),(AQ$21=$C28+$G28*7),(AQ$21=$C28+$G28*8),(AQ$21=$C28+$G28*9),(AQ$21=$C28+$G28*10),(AQ$21=$C28+$G28*11),(AQ$21=$C28+$G28*12),(AQ$21=$C28+$G28*13),(AQ$21=$C28+$G28*14)),$F28*((1+'2- Data Entry'!$B$5)^('3-Cost Projections'!AQ$21-'3-Cost Projections'!$C28)),0)</f>
        <v>0</v>
      </c>
      <c r="AR28" s="157">
        <f>IF(OR((AR$21=$C28+$G28),(AR$21=$C28+$G28*2),(AR$21=$C28+$G28*3),(AR$21=$C28+$G28*4),(AR$21=$C28+$G28*5),(AR$21=$C28+$G28*6),(AR$21=$C28+$G28*7),(AR$21=$C28+$G28*8),(AR$21=$C28+$G28*9),(AR$21=$C28+$G28*10),(AR$21=$C28+$G28*11),(AR$21=$C28+$G28*12),(AR$21=$C28+$G28*13),(AR$21=$C28+$G28*14)),$F28*((1+'2- Data Entry'!$B$5)^('3-Cost Projections'!AR$21-'3-Cost Projections'!$C28)),0)</f>
        <v>0</v>
      </c>
      <c r="AS28" s="157">
        <f>IF(OR((AS$21=$C28+$G28),(AS$21=$C28+$G28*2),(AS$21=$C28+$G28*3),(AS$21=$C28+$G28*4),(AS$21=$C28+$G28*5),(AS$21=$C28+$G28*6),(AS$21=$C28+$G28*7),(AS$21=$C28+$G28*8),(AS$21=$C28+$G28*9),(AS$21=$C28+$G28*10),(AS$21=$C28+$G28*11),(AS$21=$C28+$G28*12),(AS$21=$C28+$G28*13),(AS$21=$C28+$G28*14)),$F28*((1+'2- Data Entry'!$B$5)^('3-Cost Projections'!AS$21-'3-Cost Projections'!$C28)),0)</f>
        <v>0</v>
      </c>
      <c r="AT28" s="157">
        <f>IF(OR((AT$21=$C28+$G28),(AT$21=$C28+$G28*2),(AT$21=$C28+$G28*3),(AT$21=$C28+$G28*4),(AT$21=$C28+$G28*5),(AT$21=$C28+$G28*6),(AT$21=$C28+$G28*7),(AT$21=$C28+$G28*8),(AT$21=$C28+$G28*9),(AT$21=$C28+$G28*10),(AT$21=$C28+$G28*11),(AT$21=$C28+$G28*12),(AT$21=$C28+$G28*13),(AT$21=$C28+$G28*14)),$F28*((1+'2- Data Entry'!$B$5)^('3-Cost Projections'!AT$21-'3-Cost Projections'!$C28)),0)</f>
        <v>0</v>
      </c>
      <c r="AU28" s="157">
        <f>IF(OR((AU$21=$C28+$G28),(AU$21=$C28+$G28*2),(AU$21=$C28+$G28*3),(AU$21=$C28+$G28*4),(AU$21=$C28+$G28*5),(AU$21=$C28+$G28*6),(AU$21=$C28+$G28*7),(AU$21=$C28+$G28*8),(AU$21=$C28+$G28*9),(AU$21=$C28+$G28*10),(AU$21=$C28+$G28*11),(AU$21=$C28+$G28*12),(AU$21=$C28+$G28*13),(AU$21=$C28+$G28*14)),$F28*((1+'2- Data Entry'!$B$5)^('3-Cost Projections'!AU$21-'3-Cost Projections'!$C28)),0)</f>
        <v>0</v>
      </c>
      <c r="AV28" s="157">
        <f>IF(OR((AV$21=$C28+$G28),(AV$21=$C28+$G28*2),(AV$21=$C28+$G28*3),(AV$21=$C28+$G28*4),(AV$21=$C28+$G28*5),(AV$21=$C28+$G28*6),(AV$21=$C28+$G28*7),(AV$21=$C28+$G28*8),(AV$21=$C28+$G28*9),(AV$21=$C28+$G28*10),(AV$21=$C28+$G28*11),(AV$21=$C28+$G28*12),(AV$21=$C28+$G28*13),(AV$21=$C28+$G28*14)),$F28*((1+'2- Data Entry'!$B$5)^('3-Cost Projections'!AV$21-'3-Cost Projections'!$C28)),0)</f>
        <v>0</v>
      </c>
      <c r="AW28" s="157"/>
    </row>
    <row r="29" spans="1:49" s="158" customFormat="1" x14ac:dyDescent="0.3">
      <c r="A29" s="130"/>
      <c r="B29" s="139" t="str">
        <f>'2- Data Entry'!D29</f>
        <v>Greasing</v>
      </c>
      <c r="C29" s="153">
        <f>IF(ISNUMBER('2- Data Entry'!F29),'2- Data Entry'!F29,)</f>
        <v>0</v>
      </c>
      <c r="D29" s="154"/>
      <c r="E29" s="154"/>
      <c r="F29" s="155">
        <f>'2- Data Entry'!E29*'2- Data Entry'!$E$40</f>
        <v>0</v>
      </c>
      <c r="G29" s="156">
        <f>'6-Reference Data'!B10</f>
        <v>8.3333333333333329E-2</v>
      </c>
      <c r="H29" s="157">
        <f>IF(OR((H$21=$C29+$G29),(H$21=$C29+$G29*2),(H$21=$C29+$G29*3),(H$21=$C29+$G29*4),(H$21=$C29+$G29*5),(H$21=$C29+$G29*6),(H$21=$C29+$G29*7),(H$21=$C29+$G29*8),(H$21=$C29+$G29*9),(H$21=$C29+$G29*10),(H$21=$C29+$G29*11),(H$21=$C29+$G29*12),(H$21=$C29+$G29*13),(H$21=$C29+$G29*14)),$F29*((1+'2- Data Entry'!$B$5)^('3-Cost Projections'!H$21-'3-Cost Projections'!$C29)),0)</f>
        <v>0</v>
      </c>
      <c r="I29" s="157">
        <f>IF(OR((I$21=$C29+$G29),(I$21=$C29+$G29*2),(I$21=$C29+$G29*3),(I$21=$C29+$G29*4),(I$21=$C29+$G29*5),(I$21=$C29+$G29*6),(I$21=$C29+$G29*7),(I$21=$C29+$G29*8),(I$21=$C29+$G29*9),(I$21=$C29+$G29*10),(I$21=$C29+$G29*11),(I$21=$C29+$G29*12),(I$21=$C29+$G29*13),(I$21=$C29+$G29*14)),$F29*((1+'2- Data Entry'!$B$5)^('3-Cost Projections'!I$21-'3-Cost Projections'!$C29)),0)</f>
        <v>0</v>
      </c>
      <c r="J29" s="157">
        <f>IF(OR((J$21=$C29+$G29),(J$21=$C29+$G29*2),(J$21=$C29+$G29*3),(J$21=$C29+$G29*4),(J$21=$C29+$G29*5),(J$21=$C29+$G29*6),(J$21=$C29+$G29*7),(J$21=$C29+$G29*8),(J$21=$C29+$G29*9),(J$21=$C29+$G29*10),(J$21=$C29+$G29*11),(J$21=$C29+$G29*12),(J$21=$C29+$G29*13),(J$21=$C29+$G29*14)),$F29*((1+'2- Data Entry'!$B$5)^('3-Cost Projections'!J$21-'3-Cost Projections'!$C29)),0)</f>
        <v>0</v>
      </c>
      <c r="K29" s="157">
        <f>IF(OR((K$21=$C29+$G29),(K$21=$C29+$G29*2),(K$21=$C29+$G29*3),(K$21=$C29+$G29*4),(K$21=$C29+$G29*5),(K$21=$C29+$G29*6),(K$21=$C29+$G29*7),(K$21=$C29+$G29*8),(K$21=$C29+$G29*9),(K$21=$C29+$G29*10),(K$21=$C29+$G29*11),(K$21=$C29+$G29*12),(K$21=$C29+$G29*13),(K$21=$C29+$G29*14)),$F29*((1+'2- Data Entry'!$B$5)^('3-Cost Projections'!K$21-'3-Cost Projections'!$C29)),0)</f>
        <v>0</v>
      </c>
      <c r="L29" s="157">
        <f>IF(OR((L$21=$C29+$G29),(L$21=$C29+$G29*2),(L$21=$C29+$G29*3),(L$21=$C29+$G29*4),(L$21=$C29+$G29*5),(L$21=$C29+$G29*6),(L$21=$C29+$G29*7),(L$21=$C29+$G29*8),(L$21=$C29+$G29*9),(L$21=$C29+$G29*10),(L$21=$C29+$G29*11),(L$21=$C29+$G29*12),(L$21=$C29+$G29*13),(L$21=$C29+$G29*14)),$F29*((1+'2- Data Entry'!$B$5)^('3-Cost Projections'!L$21-'3-Cost Projections'!$C29)),0)</f>
        <v>0</v>
      </c>
      <c r="M29" s="157">
        <f>IF(OR((M$21=$C29+$G29),(M$21=$C29+$G29*2),(M$21=$C29+$G29*3),(M$21=$C29+$G29*4),(M$21=$C29+$G29*5),(M$21=$C29+$G29*6),(M$21=$C29+$G29*7),(M$21=$C29+$G29*8),(M$21=$C29+$G29*9),(M$21=$C29+$G29*10),(M$21=$C29+$G29*11),(M$21=$C29+$G29*12),(M$21=$C29+$G29*13),(M$21=$C29+$G29*14)),$F29*((1+'2- Data Entry'!$B$5)^('3-Cost Projections'!M$21-'3-Cost Projections'!$C29)),0)</f>
        <v>0</v>
      </c>
      <c r="N29" s="157">
        <f>IF(OR((N$21=$C29+$G29),(N$21=$C29+$G29*2),(N$21=$C29+$G29*3),(N$21=$C29+$G29*4),(N$21=$C29+$G29*5),(N$21=$C29+$G29*6),(N$21=$C29+$G29*7),(N$21=$C29+$G29*8),(N$21=$C29+$G29*9),(N$21=$C29+$G29*10),(N$21=$C29+$G29*11),(N$21=$C29+$G29*12),(N$21=$C29+$G29*13),(N$21=$C29+$G29*14)),$F29*((1+'2- Data Entry'!$B$5)^('3-Cost Projections'!N$21-'3-Cost Projections'!$C29)),0)</f>
        <v>0</v>
      </c>
      <c r="O29" s="157">
        <f>IF(OR((O$21=$C29+$G29),(O$21=$C29+$G29*2),(O$21=$C29+$G29*3),(O$21=$C29+$G29*4),(O$21=$C29+$G29*5),(O$21=$C29+$G29*6),(O$21=$C29+$G29*7),(O$21=$C29+$G29*8),(O$21=$C29+$G29*9),(O$21=$C29+$G29*10),(O$21=$C29+$G29*11),(O$21=$C29+$G29*12),(O$21=$C29+$G29*13),(O$21=$C29+$G29*14)),$F29*((1+'2- Data Entry'!$B$5)^('3-Cost Projections'!O$21-'3-Cost Projections'!$C29)),0)</f>
        <v>0</v>
      </c>
      <c r="P29" s="157">
        <f>IF(OR((P$21=$C29+$G29),(P$21=$C29+$G29*2),(P$21=$C29+$G29*3),(P$21=$C29+$G29*4),(P$21=$C29+$G29*5),(P$21=$C29+$G29*6),(P$21=$C29+$G29*7),(P$21=$C29+$G29*8),(P$21=$C29+$G29*9),(P$21=$C29+$G29*10),(P$21=$C29+$G29*11),(P$21=$C29+$G29*12),(P$21=$C29+$G29*13),(P$21=$C29+$G29*14)),$F29*((1+'2- Data Entry'!$B$5)^('3-Cost Projections'!P$21-'3-Cost Projections'!$C29)),0)</f>
        <v>0</v>
      </c>
      <c r="Q29" s="157">
        <f>IF(OR((Q$21=$C29+$G29),(Q$21=$C29+$G29*2),(Q$21=$C29+$G29*3),(Q$21=$C29+$G29*4),(Q$21=$C29+$G29*5),(Q$21=$C29+$G29*6),(Q$21=$C29+$G29*7),(Q$21=$C29+$G29*8),(Q$21=$C29+$G29*9),(Q$21=$C29+$G29*10),(Q$21=$C29+$G29*11),(Q$21=$C29+$G29*12),(Q$21=$C29+$G29*13),(Q$21=$C29+$G29*14)),$F29*((1+'2- Data Entry'!$B$5)^('3-Cost Projections'!Q$21-'3-Cost Projections'!$C29)),0)</f>
        <v>0</v>
      </c>
      <c r="R29" s="157">
        <f>IF(OR((R$21=$C29+$G29),(R$21=$C29+$G29*2),(R$21=$C29+$G29*3),(R$21=$C29+$G29*4),(R$21=$C29+$G29*5),(R$21=$C29+$G29*6),(R$21=$C29+$G29*7),(R$21=$C29+$G29*8),(R$21=$C29+$G29*9),(R$21=$C29+$G29*10),(R$21=$C29+$G29*11),(R$21=$C29+$G29*12),(R$21=$C29+$G29*13),(R$21=$C29+$G29*14)),$F29*((1+'2- Data Entry'!$B$5)^('3-Cost Projections'!R$21-'3-Cost Projections'!$C29)),0)</f>
        <v>0</v>
      </c>
      <c r="S29" s="157">
        <f>IF(OR((S$21=$C29+$G29),(S$21=$C29+$G29*2),(S$21=$C29+$G29*3),(S$21=$C29+$G29*4),(S$21=$C29+$G29*5),(S$21=$C29+$G29*6),(S$21=$C29+$G29*7),(S$21=$C29+$G29*8),(S$21=$C29+$G29*9),(S$21=$C29+$G29*10),(S$21=$C29+$G29*11),(S$21=$C29+$G29*12),(S$21=$C29+$G29*13),(S$21=$C29+$G29*14)),$F29*((1+'2- Data Entry'!$B$5)^('3-Cost Projections'!S$21-'3-Cost Projections'!$C29)),0)</f>
        <v>0</v>
      </c>
      <c r="T29" s="157">
        <f>IF(OR((T$21=$C29+$G29),(T$21=$C29+$G29*2),(T$21=$C29+$G29*3),(T$21=$C29+$G29*4),(T$21=$C29+$G29*5),(T$21=$C29+$G29*6),(T$21=$C29+$G29*7),(T$21=$C29+$G29*8),(T$21=$C29+$G29*9),(T$21=$C29+$G29*10),(T$21=$C29+$G29*11),(T$21=$C29+$G29*12),(T$21=$C29+$G29*13),(T$21=$C29+$G29*14)),$F29*((1+'2- Data Entry'!$B$5)^('3-Cost Projections'!T$21-'3-Cost Projections'!$C29)),0)</f>
        <v>0</v>
      </c>
      <c r="U29" s="157">
        <f>IF(OR((U$21=$C29+$G29),(U$21=$C29+$G29*2),(U$21=$C29+$G29*3),(U$21=$C29+$G29*4),(U$21=$C29+$G29*5),(U$21=$C29+$G29*6),(U$21=$C29+$G29*7),(U$21=$C29+$G29*8),(U$21=$C29+$G29*9),(U$21=$C29+$G29*10),(U$21=$C29+$G29*11),(U$21=$C29+$G29*12),(U$21=$C29+$G29*13),(U$21=$C29+$G29*14)),$F29*((1+'2- Data Entry'!$B$5)^('3-Cost Projections'!U$21-'3-Cost Projections'!$C29)),0)</f>
        <v>0</v>
      </c>
      <c r="V29" s="157">
        <f>IF(OR((V$21=$C29+$G29),(V$21=$C29+$G29*2),(V$21=$C29+$G29*3),(V$21=$C29+$G29*4),(V$21=$C29+$G29*5),(V$21=$C29+$G29*6),(V$21=$C29+$G29*7),(V$21=$C29+$G29*8),(V$21=$C29+$G29*9),(V$21=$C29+$G29*10),(V$21=$C29+$G29*11),(V$21=$C29+$G29*12),(V$21=$C29+$G29*13),(V$21=$C29+$G29*14)),$F29*((1+'2- Data Entry'!$B$5)^('3-Cost Projections'!V$21-'3-Cost Projections'!$C29)),0)</f>
        <v>0</v>
      </c>
      <c r="W29" s="157">
        <f>IF(OR((W$21=$C29+$G29),(W$21=$C29+$G29*2),(W$21=$C29+$G29*3),(W$21=$C29+$G29*4),(W$21=$C29+$G29*5),(W$21=$C29+$G29*6),(W$21=$C29+$G29*7),(W$21=$C29+$G29*8),(W$21=$C29+$G29*9),(W$21=$C29+$G29*10),(W$21=$C29+$G29*11),(W$21=$C29+$G29*12),(W$21=$C29+$G29*13),(W$21=$C29+$G29*14)),$F29*((1+'2- Data Entry'!$B$5)^('3-Cost Projections'!W$21-'3-Cost Projections'!$C29)),0)</f>
        <v>0</v>
      </c>
      <c r="X29" s="157">
        <f>IF(OR((X$21=$C29+$G29),(X$21=$C29+$G29*2),(X$21=$C29+$G29*3),(X$21=$C29+$G29*4),(X$21=$C29+$G29*5),(X$21=$C29+$G29*6),(X$21=$C29+$G29*7),(X$21=$C29+$G29*8),(X$21=$C29+$G29*9),(X$21=$C29+$G29*10),(X$21=$C29+$G29*11),(X$21=$C29+$G29*12),(X$21=$C29+$G29*13),(X$21=$C29+$G29*14)),$F29*((1+'2- Data Entry'!$B$5)^('3-Cost Projections'!X$21-'3-Cost Projections'!$C29)),0)</f>
        <v>0</v>
      </c>
      <c r="Y29" s="157">
        <f>IF(OR((Y$21=$C29+$G29),(Y$21=$C29+$G29*2),(Y$21=$C29+$G29*3),(Y$21=$C29+$G29*4),(Y$21=$C29+$G29*5),(Y$21=$C29+$G29*6),(Y$21=$C29+$G29*7),(Y$21=$C29+$G29*8),(Y$21=$C29+$G29*9),(Y$21=$C29+$G29*10),(Y$21=$C29+$G29*11),(Y$21=$C29+$G29*12),(Y$21=$C29+$G29*13),(Y$21=$C29+$G29*14)),$F29*((1+'2- Data Entry'!$B$5)^('3-Cost Projections'!Y$21-'3-Cost Projections'!$C29)),0)</f>
        <v>0</v>
      </c>
      <c r="Z29" s="157">
        <f>IF(OR((Z$21=$C29+$G29),(Z$21=$C29+$G29*2),(Z$21=$C29+$G29*3),(Z$21=$C29+$G29*4),(Z$21=$C29+$G29*5),(Z$21=$C29+$G29*6),(Z$21=$C29+$G29*7),(Z$21=$C29+$G29*8),(Z$21=$C29+$G29*9),(Z$21=$C29+$G29*10),(Z$21=$C29+$G29*11),(Z$21=$C29+$G29*12),(Z$21=$C29+$G29*13),(Z$21=$C29+$G29*14)),$F29*((1+'2- Data Entry'!$B$5)^('3-Cost Projections'!Z$21-'3-Cost Projections'!$C29)),0)</f>
        <v>0</v>
      </c>
      <c r="AA29" s="157">
        <f>IF(OR((AA$21=$C29+$G29),(AA$21=$C29+$G29*2),(AA$21=$C29+$G29*3),(AA$21=$C29+$G29*4),(AA$21=$C29+$G29*5),(AA$21=$C29+$G29*6),(AA$21=$C29+$G29*7),(AA$21=$C29+$G29*8),(AA$21=$C29+$G29*9),(AA$21=$C29+$G29*10),(AA$21=$C29+$G29*11),(AA$21=$C29+$G29*12),(AA$21=$C29+$G29*13),(AA$21=$C29+$G29*14)),$F29*((1+'2- Data Entry'!$B$5)^('3-Cost Projections'!AA$21-'3-Cost Projections'!$C29)),0)</f>
        <v>0</v>
      </c>
      <c r="AB29" s="157">
        <f>IF(OR((AB$21=$C29+$G29),(AB$21=$C29+$G29*2),(AB$21=$C29+$G29*3),(AB$21=$C29+$G29*4),(AB$21=$C29+$G29*5),(AB$21=$C29+$G29*6),(AB$21=$C29+$G29*7),(AB$21=$C29+$G29*8),(AB$21=$C29+$G29*9),(AB$21=$C29+$G29*10),(AB$21=$C29+$G29*11),(AB$21=$C29+$G29*12),(AB$21=$C29+$G29*13),(AB$21=$C29+$G29*14)),$F29*((1+'2- Data Entry'!$B$5)^('3-Cost Projections'!AB$21-'3-Cost Projections'!$C29)),0)</f>
        <v>0</v>
      </c>
      <c r="AC29" s="157">
        <f>IF(OR((AC$21=$C29+$G29),(AC$21=$C29+$G29*2),(AC$21=$C29+$G29*3),(AC$21=$C29+$G29*4),(AC$21=$C29+$G29*5),(AC$21=$C29+$G29*6),(AC$21=$C29+$G29*7),(AC$21=$C29+$G29*8),(AC$21=$C29+$G29*9),(AC$21=$C29+$G29*10),(AC$21=$C29+$G29*11),(AC$21=$C29+$G29*12),(AC$21=$C29+$G29*13),(AC$21=$C29+$G29*14)),$F29*((1+'2- Data Entry'!$B$5)^('3-Cost Projections'!AC$21-'3-Cost Projections'!$C29)),0)</f>
        <v>0</v>
      </c>
      <c r="AD29" s="157">
        <f>IF(OR((AD$21=$C29+$G29),(AD$21=$C29+$G29*2),(AD$21=$C29+$G29*3),(AD$21=$C29+$G29*4),(AD$21=$C29+$G29*5),(AD$21=$C29+$G29*6),(AD$21=$C29+$G29*7),(AD$21=$C29+$G29*8),(AD$21=$C29+$G29*9),(AD$21=$C29+$G29*10),(AD$21=$C29+$G29*11),(AD$21=$C29+$G29*12),(AD$21=$C29+$G29*13),(AD$21=$C29+$G29*14)),$F29*((1+'2- Data Entry'!$B$5)^('3-Cost Projections'!AD$21-'3-Cost Projections'!$C29)),0)</f>
        <v>0</v>
      </c>
      <c r="AE29" s="157">
        <f>IF(OR((AE$21=$C29+$G29),(AE$21=$C29+$G29*2),(AE$21=$C29+$G29*3),(AE$21=$C29+$G29*4),(AE$21=$C29+$G29*5),(AE$21=$C29+$G29*6),(AE$21=$C29+$G29*7),(AE$21=$C29+$G29*8),(AE$21=$C29+$G29*9),(AE$21=$C29+$G29*10),(AE$21=$C29+$G29*11),(AE$21=$C29+$G29*12),(AE$21=$C29+$G29*13),(AE$21=$C29+$G29*14)),$F29*((1+'2- Data Entry'!$B$5)^('3-Cost Projections'!AE$21-'3-Cost Projections'!$C29)),0)</f>
        <v>0</v>
      </c>
      <c r="AF29" s="157">
        <f>IF(OR((AF$21=$C29+$G29),(AF$21=$C29+$G29*2),(AF$21=$C29+$G29*3),(AF$21=$C29+$G29*4),(AF$21=$C29+$G29*5),(AF$21=$C29+$G29*6),(AF$21=$C29+$G29*7),(AF$21=$C29+$G29*8),(AF$21=$C29+$G29*9),(AF$21=$C29+$G29*10),(AF$21=$C29+$G29*11),(AF$21=$C29+$G29*12),(AF$21=$C29+$G29*13),(AF$21=$C29+$G29*14)),$F29*((1+'2- Data Entry'!$B$5)^('3-Cost Projections'!AF$21-'3-Cost Projections'!$C29)),0)</f>
        <v>0</v>
      </c>
      <c r="AG29" s="157">
        <f>IF(OR((AG$21=$C29+$G29),(AG$21=$C29+$G29*2),(AG$21=$C29+$G29*3),(AG$21=$C29+$G29*4),(AG$21=$C29+$G29*5),(AG$21=$C29+$G29*6),(AG$21=$C29+$G29*7),(AG$21=$C29+$G29*8),(AG$21=$C29+$G29*9),(AG$21=$C29+$G29*10),(AG$21=$C29+$G29*11),(AG$21=$C29+$G29*12),(AG$21=$C29+$G29*13),(AG$21=$C29+$G29*14)),$F29*((1+'2- Data Entry'!$B$5)^('3-Cost Projections'!AG$21-'3-Cost Projections'!$C29)),0)</f>
        <v>0</v>
      </c>
      <c r="AH29" s="157">
        <f>IF(OR((AH$21=$C29+$G29),(AH$21=$C29+$G29*2),(AH$21=$C29+$G29*3),(AH$21=$C29+$G29*4),(AH$21=$C29+$G29*5),(AH$21=$C29+$G29*6),(AH$21=$C29+$G29*7),(AH$21=$C29+$G29*8),(AH$21=$C29+$G29*9),(AH$21=$C29+$G29*10),(AH$21=$C29+$G29*11),(AH$21=$C29+$G29*12),(AH$21=$C29+$G29*13),(AH$21=$C29+$G29*14)),$F29*((1+'2- Data Entry'!$B$5)^('3-Cost Projections'!AH$21-'3-Cost Projections'!$C29)),0)</f>
        <v>0</v>
      </c>
      <c r="AI29" s="157">
        <f>IF(OR((AI$21=$C29+$G29),(AI$21=$C29+$G29*2),(AI$21=$C29+$G29*3),(AI$21=$C29+$G29*4),(AI$21=$C29+$G29*5),(AI$21=$C29+$G29*6),(AI$21=$C29+$G29*7),(AI$21=$C29+$G29*8),(AI$21=$C29+$G29*9),(AI$21=$C29+$G29*10),(AI$21=$C29+$G29*11),(AI$21=$C29+$G29*12),(AI$21=$C29+$G29*13),(AI$21=$C29+$G29*14)),$F29*((1+'2- Data Entry'!$B$5)^('3-Cost Projections'!AI$21-'3-Cost Projections'!$C29)),0)</f>
        <v>0</v>
      </c>
      <c r="AJ29" s="157">
        <f>IF(OR((AJ$21=$C29+$G29),(AJ$21=$C29+$G29*2),(AJ$21=$C29+$G29*3),(AJ$21=$C29+$G29*4),(AJ$21=$C29+$G29*5),(AJ$21=$C29+$G29*6),(AJ$21=$C29+$G29*7),(AJ$21=$C29+$G29*8),(AJ$21=$C29+$G29*9),(AJ$21=$C29+$G29*10),(AJ$21=$C29+$G29*11),(AJ$21=$C29+$G29*12),(AJ$21=$C29+$G29*13),(AJ$21=$C29+$G29*14)),$F29*((1+'2- Data Entry'!$B$5)^('3-Cost Projections'!AJ$21-'3-Cost Projections'!$C29)),0)</f>
        <v>0</v>
      </c>
      <c r="AK29" s="157">
        <f>IF(OR((AK$21=$C29+$G29),(AK$21=$C29+$G29*2),(AK$21=$C29+$G29*3),(AK$21=$C29+$G29*4),(AK$21=$C29+$G29*5),(AK$21=$C29+$G29*6),(AK$21=$C29+$G29*7),(AK$21=$C29+$G29*8),(AK$21=$C29+$G29*9),(AK$21=$C29+$G29*10),(AK$21=$C29+$G29*11),(AK$21=$C29+$G29*12),(AK$21=$C29+$G29*13),(AK$21=$C29+$G29*14)),$F29*((1+'2- Data Entry'!$B$5)^('3-Cost Projections'!AK$21-'3-Cost Projections'!$C29)),0)</f>
        <v>0</v>
      </c>
      <c r="AL29" s="157">
        <f>IF(OR((AL$21=$C29+$G29),(AL$21=$C29+$G29*2),(AL$21=$C29+$G29*3),(AL$21=$C29+$G29*4),(AL$21=$C29+$G29*5),(AL$21=$C29+$G29*6),(AL$21=$C29+$G29*7),(AL$21=$C29+$G29*8),(AL$21=$C29+$G29*9),(AL$21=$C29+$G29*10),(AL$21=$C29+$G29*11),(AL$21=$C29+$G29*12),(AL$21=$C29+$G29*13),(AL$21=$C29+$G29*14)),$F29*((1+'2- Data Entry'!$B$5)^('3-Cost Projections'!AL$21-'3-Cost Projections'!$C29)),0)</f>
        <v>0</v>
      </c>
      <c r="AM29" s="157">
        <f>IF(OR((AM$21=$C29+$G29),(AM$21=$C29+$G29*2),(AM$21=$C29+$G29*3),(AM$21=$C29+$G29*4),(AM$21=$C29+$G29*5),(AM$21=$C29+$G29*6),(AM$21=$C29+$G29*7),(AM$21=$C29+$G29*8),(AM$21=$C29+$G29*9),(AM$21=$C29+$G29*10),(AM$21=$C29+$G29*11),(AM$21=$C29+$G29*12),(AM$21=$C29+$G29*13),(AM$21=$C29+$G29*14)),$F29*((1+'2- Data Entry'!$B$5)^('3-Cost Projections'!AM$21-'3-Cost Projections'!$C29)),0)</f>
        <v>0</v>
      </c>
      <c r="AN29" s="157">
        <f>IF(OR((AN$21=$C29+$G29),(AN$21=$C29+$G29*2),(AN$21=$C29+$G29*3),(AN$21=$C29+$G29*4),(AN$21=$C29+$G29*5),(AN$21=$C29+$G29*6),(AN$21=$C29+$G29*7),(AN$21=$C29+$G29*8),(AN$21=$C29+$G29*9),(AN$21=$C29+$G29*10),(AN$21=$C29+$G29*11),(AN$21=$C29+$G29*12),(AN$21=$C29+$G29*13),(AN$21=$C29+$G29*14)),$F29*((1+'2- Data Entry'!$B$5)^('3-Cost Projections'!AN$21-'3-Cost Projections'!$C29)),0)</f>
        <v>0</v>
      </c>
      <c r="AO29" s="157">
        <f>IF(OR((AO$21=$C29+$G29),(AO$21=$C29+$G29*2),(AO$21=$C29+$G29*3),(AO$21=$C29+$G29*4),(AO$21=$C29+$G29*5),(AO$21=$C29+$G29*6),(AO$21=$C29+$G29*7),(AO$21=$C29+$G29*8),(AO$21=$C29+$G29*9),(AO$21=$C29+$G29*10),(AO$21=$C29+$G29*11),(AO$21=$C29+$G29*12),(AO$21=$C29+$G29*13),(AO$21=$C29+$G29*14)),$F29*((1+'2- Data Entry'!$B$5)^('3-Cost Projections'!AO$21-'3-Cost Projections'!$C29)),0)</f>
        <v>0</v>
      </c>
      <c r="AP29" s="157">
        <f>IF(OR((AP$21=$C29+$G29),(AP$21=$C29+$G29*2),(AP$21=$C29+$G29*3),(AP$21=$C29+$G29*4),(AP$21=$C29+$G29*5),(AP$21=$C29+$G29*6),(AP$21=$C29+$G29*7),(AP$21=$C29+$G29*8),(AP$21=$C29+$G29*9),(AP$21=$C29+$G29*10),(AP$21=$C29+$G29*11),(AP$21=$C29+$G29*12),(AP$21=$C29+$G29*13),(AP$21=$C29+$G29*14)),$F29*((1+'2- Data Entry'!$B$5)^('3-Cost Projections'!AP$21-'3-Cost Projections'!$C29)),0)</f>
        <v>0</v>
      </c>
      <c r="AQ29" s="157">
        <f>IF(OR((AQ$21=$C29+$G29),(AQ$21=$C29+$G29*2),(AQ$21=$C29+$G29*3),(AQ$21=$C29+$G29*4),(AQ$21=$C29+$G29*5),(AQ$21=$C29+$G29*6),(AQ$21=$C29+$G29*7),(AQ$21=$C29+$G29*8),(AQ$21=$C29+$G29*9),(AQ$21=$C29+$G29*10),(AQ$21=$C29+$G29*11),(AQ$21=$C29+$G29*12),(AQ$21=$C29+$G29*13),(AQ$21=$C29+$G29*14)),$F29*((1+'2- Data Entry'!$B$5)^('3-Cost Projections'!AQ$21-'3-Cost Projections'!$C29)),0)</f>
        <v>0</v>
      </c>
      <c r="AR29" s="157">
        <f>IF(OR((AR$21=$C29+$G29),(AR$21=$C29+$G29*2),(AR$21=$C29+$G29*3),(AR$21=$C29+$G29*4),(AR$21=$C29+$G29*5),(AR$21=$C29+$G29*6),(AR$21=$C29+$G29*7),(AR$21=$C29+$G29*8),(AR$21=$C29+$G29*9),(AR$21=$C29+$G29*10),(AR$21=$C29+$G29*11),(AR$21=$C29+$G29*12),(AR$21=$C29+$G29*13),(AR$21=$C29+$G29*14)),$F29*((1+'2- Data Entry'!$B$5)^('3-Cost Projections'!AR$21-'3-Cost Projections'!$C29)),0)</f>
        <v>0</v>
      </c>
      <c r="AS29" s="157">
        <f>IF(OR((AS$21=$C29+$G29),(AS$21=$C29+$G29*2),(AS$21=$C29+$G29*3),(AS$21=$C29+$G29*4),(AS$21=$C29+$G29*5),(AS$21=$C29+$G29*6),(AS$21=$C29+$G29*7),(AS$21=$C29+$G29*8),(AS$21=$C29+$G29*9),(AS$21=$C29+$G29*10),(AS$21=$C29+$G29*11),(AS$21=$C29+$G29*12),(AS$21=$C29+$G29*13),(AS$21=$C29+$G29*14)),$F29*((1+'2- Data Entry'!$B$5)^('3-Cost Projections'!AS$21-'3-Cost Projections'!$C29)),0)</f>
        <v>0</v>
      </c>
      <c r="AT29" s="157">
        <f>IF(OR((AT$21=$C29+$G29),(AT$21=$C29+$G29*2),(AT$21=$C29+$G29*3),(AT$21=$C29+$G29*4),(AT$21=$C29+$G29*5),(AT$21=$C29+$G29*6),(AT$21=$C29+$G29*7),(AT$21=$C29+$G29*8),(AT$21=$C29+$G29*9),(AT$21=$C29+$G29*10),(AT$21=$C29+$G29*11),(AT$21=$C29+$G29*12),(AT$21=$C29+$G29*13),(AT$21=$C29+$G29*14)),$F29*((1+'2- Data Entry'!$B$5)^('3-Cost Projections'!AT$21-'3-Cost Projections'!$C29)),0)</f>
        <v>0</v>
      </c>
      <c r="AU29" s="157">
        <f>IF(OR((AU$21=$C29+$G29),(AU$21=$C29+$G29*2),(AU$21=$C29+$G29*3),(AU$21=$C29+$G29*4),(AU$21=$C29+$G29*5),(AU$21=$C29+$G29*6),(AU$21=$C29+$G29*7),(AU$21=$C29+$G29*8),(AU$21=$C29+$G29*9),(AU$21=$C29+$G29*10),(AU$21=$C29+$G29*11),(AU$21=$C29+$G29*12),(AU$21=$C29+$G29*13),(AU$21=$C29+$G29*14)),$F29*((1+'2- Data Entry'!$B$5)^('3-Cost Projections'!AU$21-'3-Cost Projections'!$C29)),0)</f>
        <v>0</v>
      </c>
      <c r="AV29" s="157">
        <f>IF(OR((AV$21=$C29+$G29),(AV$21=$C29+$G29*2),(AV$21=$C29+$G29*3),(AV$21=$C29+$G29*4),(AV$21=$C29+$G29*5),(AV$21=$C29+$G29*6),(AV$21=$C29+$G29*7),(AV$21=$C29+$G29*8),(AV$21=$C29+$G29*9),(AV$21=$C29+$G29*10),(AV$21=$C29+$G29*11),(AV$21=$C29+$G29*12),(AV$21=$C29+$G29*13),(AV$21=$C29+$G29*14)),$F29*((1+'2- Data Entry'!$B$5)^('3-Cost Projections'!AV$21-'3-Cost Projections'!$C29)),0)</f>
        <v>0</v>
      </c>
      <c r="AW29" s="157"/>
    </row>
    <row r="30" spans="1:49" s="158" customFormat="1" x14ac:dyDescent="0.3">
      <c r="A30" s="130"/>
      <c r="B30" s="139" t="str">
        <f>'2- Data Entry'!D30</f>
        <v>Chain</v>
      </c>
      <c r="C30" s="153">
        <f>IF(ISNUMBER('2- Data Entry'!F30),'2- Data Entry'!F30,)</f>
        <v>0</v>
      </c>
      <c r="D30" s="154"/>
      <c r="E30" s="154"/>
      <c r="F30" s="155">
        <f>'2- Data Entry'!E30*'2- Data Entry'!$E$40</f>
        <v>0</v>
      </c>
      <c r="G30" s="156">
        <f>'6-Reference Data'!B11</f>
        <v>1</v>
      </c>
      <c r="H30" s="157">
        <f>IF(OR((H$21=$C30+$G30),(H$21=$C30+$G30*2),(H$21=$C30+$G30*3),(H$21=$C30+$G30*4),(H$21=$C30+$G30*5),(H$21=$C30+$G30*6),(H$21=$C30+$G30*7),(H$21=$C30+$G30*8),(H$21=$C30+$G30*9),(H$21=$C30+$G30*10),(H$21=$C30+$G30*11),(H$21=$C30+$G30*12),(H$21=$C30+$G30*13),(H$21=$C30+$G30*14)),$F30*((1+'2- Data Entry'!$B$5)^('3-Cost Projections'!H$21-'3-Cost Projections'!$C30)),0)</f>
        <v>0</v>
      </c>
      <c r="I30" s="157">
        <f>IF(OR((I$21=$C30+$G30),(I$21=$C30+$G30*2),(I$21=$C30+$G30*3),(I$21=$C30+$G30*4),(I$21=$C30+$G30*5),(I$21=$C30+$G30*6),(I$21=$C30+$G30*7),(I$21=$C30+$G30*8),(I$21=$C30+$G30*9),(I$21=$C30+$G30*10),(I$21=$C30+$G30*11),(I$21=$C30+$G30*12),(I$21=$C30+$G30*13),(I$21=$C30+$G30*14)),$F30*((1+'2- Data Entry'!$B$5)^('3-Cost Projections'!I$21-'3-Cost Projections'!$C30)),0)</f>
        <v>0</v>
      </c>
      <c r="J30" s="157">
        <f>IF(OR((J$21=$C30+$G30),(J$21=$C30+$G30*2),(J$21=$C30+$G30*3),(J$21=$C30+$G30*4),(J$21=$C30+$G30*5),(J$21=$C30+$G30*6),(J$21=$C30+$G30*7),(J$21=$C30+$G30*8),(J$21=$C30+$G30*9),(J$21=$C30+$G30*10),(J$21=$C30+$G30*11),(J$21=$C30+$G30*12),(J$21=$C30+$G30*13),(J$21=$C30+$G30*14)),$F30*((1+'2- Data Entry'!$B$5)^('3-Cost Projections'!J$21-'3-Cost Projections'!$C30)),0)</f>
        <v>0</v>
      </c>
      <c r="K30" s="157">
        <f>IF(OR((K$21=$C30+$G30),(K$21=$C30+$G30*2),(K$21=$C30+$G30*3),(K$21=$C30+$G30*4),(K$21=$C30+$G30*5),(K$21=$C30+$G30*6),(K$21=$C30+$G30*7),(K$21=$C30+$G30*8),(K$21=$C30+$G30*9),(K$21=$C30+$G30*10),(K$21=$C30+$G30*11),(K$21=$C30+$G30*12),(K$21=$C30+$G30*13),(K$21=$C30+$G30*14)),$F30*((1+'2- Data Entry'!$B$5)^('3-Cost Projections'!K$21-'3-Cost Projections'!$C30)),0)</f>
        <v>0</v>
      </c>
      <c r="L30" s="157">
        <f>IF(OR((L$21=$C30+$G30),(L$21=$C30+$G30*2),(L$21=$C30+$G30*3),(L$21=$C30+$G30*4),(L$21=$C30+$G30*5),(L$21=$C30+$G30*6),(L$21=$C30+$G30*7),(L$21=$C30+$G30*8),(L$21=$C30+$G30*9),(L$21=$C30+$G30*10),(L$21=$C30+$G30*11),(L$21=$C30+$G30*12),(L$21=$C30+$G30*13),(L$21=$C30+$G30*14)),$F30*((1+'2- Data Entry'!$B$5)^('3-Cost Projections'!L$21-'3-Cost Projections'!$C30)),0)</f>
        <v>0</v>
      </c>
      <c r="M30" s="157">
        <f>IF(OR((M$21=$C30+$G30),(M$21=$C30+$G30*2),(M$21=$C30+$G30*3),(M$21=$C30+$G30*4),(M$21=$C30+$G30*5),(M$21=$C30+$G30*6),(M$21=$C30+$G30*7),(M$21=$C30+$G30*8),(M$21=$C30+$G30*9),(M$21=$C30+$G30*10),(M$21=$C30+$G30*11),(M$21=$C30+$G30*12),(M$21=$C30+$G30*13),(M$21=$C30+$G30*14)),$F30*((1+'2- Data Entry'!$B$5)^('3-Cost Projections'!M$21-'3-Cost Projections'!$C30)),0)</f>
        <v>0</v>
      </c>
      <c r="N30" s="157">
        <f>IF(OR((N$21=$C30+$G30),(N$21=$C30+$G30*2),(N$21=$C30+$G30*3),(N$21=$C30+$G30*4),(N$21=$C30+$G30*5),(N$21=$C30+$G30*6),(N$21=$C30+$G30*7),(N$21=$C30+$G30*8),(N$21=$C30+$G30*9),(N$21=$C30+$G30*10),(N$21=$C30+$G30*11),(N$21=$C30+$G30*12),(N$21=$C30+$G30*13),(N$21=$C30+$G30*14)),$F30*((1+'2- Data Entry'!$B$5)^('3-Cost Projections'!N$21-'3-Cost Projections'!$C30)),0)</f>
        <v>0</v>
      </c>
      <c r="O30" s="157">
        <f>IF(OR((O$21=$C30+$G30),(O$21=$C30+$G30*2),(O$21=$C30+$G30*3),(O$21=$C30+$G30*4),(O$21=$C30+$G30*5),(O$21=$C30+$G30*6),(O$21=$C30+$G30*7),(O$21=$C30+$G30*8),(O$21=$C30+$G30*9),(O$21=$C30+$G30*10),(O$21=$C30+$G30*11),(O$21=$C30+$G30*12),(O$21=$C30+$G30*13),(O$21=$C30+$G30*14)),$F30*((1+'2- Data Entry'!$B$5)^('3-Cost Projections'!O$21-'3-Cost Projections'!$C30)),0)</f>
        <v>0</v>
      </c>
      <c r="P30" s="157">
        <f>IF(OR((P$21=$C30+$G30),(P$21=$C30+$G30*2),(P$21=$C30+$G30*3),(P$21=$C30+$G30*4),(P$21=$C30+$G30*5),(P$21=$C30+$G30*6),(P$21=$C30+$G30*7),(P$21=$C30+$G30*8),(P$21=$C30+$G30*9),(P$21=$C30+$G30*10),(P$21=$C30+$G30*11),(P$21=$C30+$G30*12),(P$21=$C30+$G30*13),(P$21=$C30+$G30*14)),$F30*((1+'2- Data Entry'!$B$5)^('3-Cost Projections'!P$21-'3-Cost Projections'!$C30)),0)</f>
        <v>0</v>
      </c>
      <c r="Q30" s="157">
        <f>IF(OR((Q$21=$C30+$G30),(Q$21=$C30+$G30*2),(Q$21=$C30+$G30*3),(Q$21=$C30+$G30*4),(Q$21=$C30+$G30*5),(Q$21=$C30+$G30*6),(Q$21=$C30+$G30*7),(Q$21=$C30+$G30*8),(Q$21=$C30+$G30*9),(Q$21=$C30+$G30*10),(Q$21=$C30+$G30*11),(Q$21=$C30+$G30*12),(Q$21=$C30+$G30*13),(Q$21=$C30+$G30*14)),$F30*((1+'2- Data Entry'!$B$5)^('3-Cost Projections'!Q$21-'3-Cost Projections'!$C30)),0)</f>
        <v>0</v>
      </c>
      <c r="R30" s="157">
        <f>IF(OR((R$21=$C30+$G30),(R$21=$C30+$G30*2),(R$21=$C30+$G30*3),(R$21=$C30+$G30*4),(R$21=$C30+$G30*5),(R$21=$C30+$G30*6),(R$21=$C30+$G30*7),(R$21=$C30+$G30*8),(R$21=$C30+$G30*9),(R$21=$C30+$G30*10),(R$21=$C30+$G30*11),(R$21=$C30+$G30*12),(R$21=$C30+$G30*13),(R$21=$C30+$G30*14)),$F30*((1+'2- Data Entry'!$B$5)^('3-Cost Projections'!R$21-'3-Cost Projections'!$C30)),0)</f>
        <v>0</v>
      </c>
      <c r="S30" s="157">
        <f>IF(OR((S$21=$C30+$G30),(S$21=$C30+$G30*2),(S$21=$C30+$G30*3),(S$21=$C30+$G30*4),(S$21=$C30+$G30*5),(S$21=$C30+$G30*6),(S$21=$C30+$G30*7),(S$21=$C30+$G30*8),(S$21=$C30+$G30*9),(S$21=$C30+$G30*10),(S$21=$C30+$G30*11),(S$21=$C30+$G30*12),(S$21=$C30+$G30*13),(S$21=$C30+$G30*14)),$F30*((1+'2- Data Entry'!$B$5)^('3-Cost Projections'!S$21-'3-Cost Projections'!$C30)),0)</f>
        <v>0</v>
      </c>
      <c r="T30" s="157">
        <f>IF(OR((T$21=$C30+$G30),(T$21=$C30+$G30*2),(T$21=$C30+$G30*3),(T$21=$C30+$G30*4),(T$21=$C30+$G30*5),(T$21=$C30+$G30*6),(T$21=$C30+$G30*7),(T$21=$C30+$G30*8),(T$21=$C30+$G30*9),(T$21=$C30+$G30*10),(T$21=$C30+$G30*11),(T$21=$C30+$G30*12),(T$21=$C30+$G30*13),(T$21=$C30+$G30*14)),$F30*((1+'2- Data Entry'!$B$5)^('3-Cost Projections'!T$21-'3-Cost Projections'!$C30)),0)</f>
        <v>0</v>
      </c>
      <c r="U30" s="157">
        <f>IF(OR((U$21=$C30+$G30),(U$21=$C30+$G30*2),(U$21=$C30+$G30*3),(U$21=$C30+$G30*4),(U$21=$C30+$G30*5),(U$21=$C30+$G30*6),(U$21=$C30+$G30*7),(U$21=$C30+$G30*8),(U$21=$C30+$G30*9),(U$21=$C30+$G30*10),(U$21=$C30+$G30*11),(U$21=$C30+$G30*12),(U$21=$C30+$G30*13),(U$21=$C30+$G30*14)),$F30*((1+'2- Data Entry'!$B$5)^('3-Cost Projections'!U$21-'3-Cost Projections'!$C30)),0)</f>
        <v>0</v>
      </c>
      <c r="V30" s="157">
        <f>IF(OR((V$21=$C30+$G30),(V$21=$C30+$G30*2),(V$21=$C30+$G30*3),(V$21=$C30+$G30*4),(V$21=$C30+$G30*5),(V$21=$C30+$G30*6),(V$21=$C30+$G30*7),(V$21=$C30+$G30*8),(V$21=$C30+$G30*9),(V$21=$C30+$G30*10),(V$21=$C30+$G30*11),(V$21=$C30+$G30*12),(V$21=$C30+$G30*13),(V$21=$C30+$G30*14)),$F30*((1+'2- Data Entry'!$B$5)^('3-Cost Projections'!V$21-'3-Cost Projections'!$C30)),0)</f>
        <v>0</v>
      </c>
      <c r="W30" s="157">
        <f>IF(OR((W$21=$C30+$G30),(W$21=$C30+$G30*2),(W$21=$C30+$G30*3),(W$21=$C30+$G30*4),(W$21=$C30+$G30*5),(W$21=$C30+$G30*6),(W$21=$C30+$G30*7),(W$21=$C30+$G30*8),(W$21=$C30+$G30*9),(W$21=$C30+$G30*10),(W$21=$C30+$G30*11),(W$21=$C30+$G30*12),(W$21=$C30+$G30*13),(W$21=$C30+$G30*14)),$F30*((1+'2- Data Entry'!$B$5)^('3-Cost Projections'!W$21-'3-Cost Projections'!$C30)),0)</f>
        <v>0</v>
      </c>
      <c r="X30" s="157">
        <f>IF(OR((X$21=$C30+$G30),(X$21=$C30+$G30*2),(X$21=$C30+$G30*3),(X$21=$C30+$G30*4),(X$21=$C30+$G30*5),(X$21=$C30+$G30*6),(X$21=$C30+$G30*7),(X$21=$C30+$G30*8),(X$21=$C30+$G30*9),(X$21=$C30+$G30*10),(X$21=$C30+$G30*11),(X$21=$C30+$G30*12),(X$21=$C30+$G30*13),(X$21=$C30+$G30*14)),$F30*((1+'2- Data Entry'!$B$5)^('3-Cost Projections'!X$21-'3-Cost Projections'!$C30)),0)</f>
        <v>0</v>
      </c>
      <c r="Y30" s="157">
        <f>IF(OR((Y$21=$C30+$G30),(Y$21=$C30+$G30*2),(Y$21=$C30+$G30*3),(Y$21=$C30+$G30*4),(Y$21=$C30+$G30*5),(Y$21=$C30+$G30*6),(Y$21=$C30+$G30*7),(Y$21=$C30+$G30*8),(Y$21=$C30+$G30*9),(Y$21=$C30+$G30*10),(Y$21=$C30+$G30*11),(Y$21=$C30+$G30*12),(Y$21=$C30+$G30*13),(Y$21=$C30+$G30*14)),$F30*((1+'2- Data Entry'!$B$5)^('3-Cost Projections'!Y$21-'3-Cost Projections'!$C30)),0)</f>
        <v>0</v>
      </c>
      <c r="Z30" s="157">
        <f>IF(OR((Z$21=$C30+$G30),(Z$21=$C30+$G30*2),(Z$21=$C30+$G30*3),(Z$21=$C30+$G30*4),(Z$21=$C30+$G30*5),(Z$21=$C30+$G30*6),(Z$21=$C30+$G30*7),(Z$21=$C30+$G30*8),(Z$21=$C30+$G30*9),(Z$21=$C30+$G30*10),(Z$21=$C30+$G30*11),(Z$21=$C30+$G30*12),(Z$21=$C30+$G30*13),(Z$21=$C30+$G30*14)),$F30*((1+'2- Data Entry'!$B$5)^('3-Cost Projections'!Z$21-'3-Cost Projections'!$C30)),0)</f>
        <v>0</v>
      </c>
      <c r="AA30" s="157">
        <f>IF(OR((AA$21=$C30+$G30),(AA$21=$C30+$G30*2),(AA$21=$C30+$G30*3),(AA$21=$C30+$G30*4),(AA$21=$C30+$G30*5),(AA$21=$C30+$G30*6),(AA$21=$C30+$G30*7),(AA$21=$C30+$G30*8),(AA$21=$C30+$G30*9),(AA$21=$C30+$G30*10),(AA$21=$C30+$G30*11),(AA$21=$C30+$G30*12),(AA$21=$C30+$G30*13),(AA$21=$C30+$G30*14)),$F30*((1+'2- Data Entry'!$B$5)^('3-Cost Projections'!AA$21-'3-Cost Projections'!$C30)),0)</f>
        <v>0</v>
      </c>
      <c r="AB30" s="157">
        <f>IF(OR((AB$21=$C30+$G30),(AB$21=$C30+$G30*2),(AB$21=$C30+$G30*3),(AB$21=$C30+$G30*4),(AB$21=$C30+$G30*5),(AB$21=$C30+$G30*6),(AB$21=$C30+$G30*7),(AB$21=$C30+$G30*8),(AB$21=$C30+$G30*9),(AB$21=$C30+$G30*10),(AB$21=$C30+$G30*11),(AB$21=$C30+$G30*12),(AB$21=$C30+$G30*13),(AB$21=$C30+$G30*14)),$F30*((1+'2- Data Entry'!$B$5)^('3-Cost Projections'!AB$21-'3-Cost Projections'!$C30)),0)</f>
        <v>0</v>
      </c>
      <c r="AC30" s="157">
        <f>IF(OR((AC$21=$C30+$G30),(AC$21=$C30+$G30*2),(AC$21=$C30+$G30*3),(AC$21=$C30+$G30*4),(AC$21=$C30+$G30*5),(AC$21=$C30+$G30*6),(AC$21=$C30+$G30*7),(AC$21=$C30+$G30*8),(AC$21=$C30+$G30*9),(AC$21=$C30+$G30*10),(AC$21=$C30+$G30*11),(AC$21=$C30+$G30*12),(AC$21=$C30+$G30*13),(AC$21=$C30+$G30*14)),$F30*((1+'2- Data Entry'!$B$5)^('3-Cost Projections'!AC$21-'3-Cost Projections'!$C30)),0)</f>
        <v>0</v>
      </c>
      <c r="AD30" s="157">
        <f>IF(OR((AD$21=$C30+$G30),(AD$21=$C30+$G30*2),(AD$21=$C30+$G30*3),(AD$21=$C30+$G30*4),(AD$21=$C30+$G30*5),(AD$21=$C30+$G30*6),(AD$21=$C30+$G30*7),(AD$21=$C30+$G30*8),(AD$21=$C30+$G30*9),(AD$21=$C30+$G30*10),(AD$21=$C30+$G30*11),(AD$21=$C30+$G30*12),(AD$21=$C30+$G30*13),(AD$21=$C30+$G30*14)),$F30*((1+'2- Data Entry'!$B$5)^('3-Cost Projections'!AD$21-'3-Cost Projections'!$C30)),0)</f>
        <v>0</v>
      </c>
      <c r="AE30" s="157">
        <f>IF(OR((AE$21=$C30+$G30),(AE$21=$C30+$G30*2),(AE$21=$C30+$G30*3),(AE$21=$C30+$G30*4),(AE$21=$C30+$G30*5),(AE$21=$C30+$G30*6),(AE$21=$C30+$G30*7),(AE$21=$C30+$G30*8),(AE$21=$C30+$G30*9),(AE$21=$C30+$G30*10),(AE$21=$C30+$G30*11),(AE$21=$C30+$G30*12),(AE$21=$C30+$G30*13),(AE$21=$C30+$G30*14)),$F30*((1+'2- Data Entry'!$B$5)^('3-Cost Projections'!AE$21-'3-Cost Projections'!$C30)),0)</f>
        <v>0</v>
      </c>
      <c r="AF30" s="157">
        <f>IF(OR((AF$21=$C30+$G30),(AF$21=$C30+$G30*2),(AF$21=$C30+$G30*3),(AF$21=$C30+$G30*4),(AF$21=$C30+$G30*5),(AF$21=$C30+$G30*6),(AF$21=$C30+$G30*7),(AF$21=$C30+$G30*8),(AF$21=$C30+$G30*9),(AF$21=$C30+$G30*10),(AF$21=$C30+$G30*11),(AF$21=$C30+$G30*12),(AF$21=$C30+$G30*13),(AF$21=$C30+$G30*14)),$F30*((1+'2- Data Entry'!$B$5)^('3-Cost Projections'!AF$21-'3-Cost Projections'!$C30)),0)</f>
        <v>0</v>
      </c>
      <c r="AG30" s="157">
        <f>IF(OR((AG$21=$C30+$G30),(AG$21=$C30+$G30*2),(AG$21=$C30+$G30*3),(AG$21=$C30+$G30*4),(AG$21=$C30+$G30*5),(AG$21=$C30+$G30*6),(AG$21=$C30+$G30*7),(AG$21=$C30+$G30*8),(AG$21=$C30+$G30*9),(AG$21=$C30+$G30*10),(AG$21=$C30+$G30*11),(AG$21=$C30+$G30*12),(AG$21=$C30+$G30*13),(AG$21=$C30+$G30*14)),$F30*((1+'2- Data Entry'!$B$5)^('3-Cost Projections'!AG$21-'3-Cost Projections'!$C30)),0)</f>
        <v>0</v>
      </c>
      <c r="AH30" s="157">
        <f>IF(OR((AH$21=$C30+$G30),(AH$21=$C30+$G30*2),(AH$21=$C30+$G30*3),(AH$21=$C30+$G30*4),(AH$21=$C30+$G30*5),(AH$21=$C30+$G30*6),(AH$21=$C30+$G30*7),(AH$21=$C30+$G30*8),(AH$21=$C30+$G30*9),(AH$21=$C30+$G30*10),(AH$21=$C30+$G30*11),(AH$21=$C30+$G30*12),(AH$21=$C30+$G30*13),(AH$21=$C30+$G30*14)),$F30*((1+'2- Data Entry'!$B$5)^('3-Cost Projections'!AH$21-'3-Cost Projections'!$C30)),0)</f>
        <v>0</v>
      </c>
      <c r="AI30" s="157">
        <f>IF(OR((AI$21=$C30+$G30),(AI$21=$C30+$G30*2),(AI$21=$C30+$G30*3),(AI$21=$C30+$G30*4),(AI$21=$C30+$G30*5),(AI$21=$C30+$G30*6),(AI$21=$C30+$G30*7),(AI$21=$C30+$G30*8),(AI$21=$C30+$G30*9),(AI$21=$C30+$G30*10),(AI$21=$C30+$G30*11),(AI$21=$C30+$G30*12),(AI$21=$C30+$G30*13),(AI$21=$C30+$G30*14)),$F30*((1+'2- Data Entry'!$B$5)^('3-Cost Projections'!AI$21-'3-Cost Projections'!$C30)),0)</f>
        <v>0</v>
      </c>
      <c r="AJ30" s="157">
        <f>IF(OR((AJ$21=$C30+$G30),(AJ$21=$C30+$G30*2),(AJ$21=$C30+$G30*3),(AJ$21=$C30+$G30*4),(AJ$21=$C30+$G30*5),(AJ$21=$C30+$G30*6),(AJ$21=$C30+$G30*7),(AJ$21=$C30+$G30*8),(AJ$21=$C30+$G30*9),(AJ$21=$C30+$G30*10),(AJ$21=$C30+$G30*11),(AJ$21=$C30+$G30*12),(AJ$21=$C30+$G30*13),(AJ$21=$C30+$G30*14)),$F30*((1+'2- Data Entry'!$B$5)^('3-Cost Projections'!AJ$21-'3-Cost Projections'!$C30)),0)</f>
        <v>0</v>
      </c>
      <c r="AK30" s="157">
        <f>IF(OR((AK$21=$C30+$G30),(AK$21=$C30+$G30*2),(AK$21=$C30+$G30*3),(AK$21=$C30+$G30*4),(AK$21=$C30+$G30*5),(AK$21=$C30+$G30*6),(AK$21=$C30+$G30*7),(AK$21=$C30+$G30*8),(AK$21=$C30+$G30*9),(AK$21=$C30+$G30*10),(AK$21=$C30+$G30*11),(AK$21=$C30+$G30*12),(AK$21=$C30+$G30*13),(AK$21=$C30+$G30*14)),$F30*((1+'2- Data Entry'!$B$5)^('3-Cost Projections'!AK$21-'3-Cost Projections'!$C30)),0)</f>
        <v>0</v>
      </c>
      <c r="AL30" s="157">
        <f>IF(OR((AL$21=$C30+$G30),(AL$21=$C30+$G30*2),(AL$21=$C30+$G30*3),(AL$21=$C30+$G30*4),(AL$21=$C30+$G30*5),(AL$21=$C30+$G30*6),(AL$21=$C30+$G30*7),(AL$21=$C30+$G30*8),(AL$21=$C30+$G30*9),(AL$21=$C30+$G30*10),(AL$21=$C30+$G30*11),(AL$21=$C30+$G30*12),(AL$21=$C30+$G30*13),(AL$21=$C30+$G30*14)),$F30*((1+'2- Data Entry'!$B$5)^('3-Cost Projections'!AL$21-'3-Cost Projections'!$C30)),0)</f>
        <v>0</v>
      </c>
      <c r="AM30" s="157">
        <f>IF(OR((AM$21=$C30+$G30),(AM$21=$C30+$G30*2),(AM$21=$C30+$G30*3),(AM$21=$C30+$G30*4),(AM$21=$C30+$G30*5),(AM$21=$C30+$G30*6),(AM$21=$C30+$G30*7),(AM$21=$C30+$G30*8),(AM$21=$C30+$G30*9),(AM$21=$C30+$G30*10),(AM$21=$C30+$G30*11),(AM$21=$C30+$G30*12),(AM$21=$C30+$G30*13),(AM$21=$C30+$G30*14)),$F30*((1+'2- Data Entry'!$B$5)^('3-Cost Projections'!AM$21-'3-Cost Projections'!$C30)),0)</f>
        <v>0</v>
      </c>
      <c r="AN30" s="157">
        <f>IF(OR((AN$21=$C30+$G30),(AN$21=$C30+$G30*2),(AN$21=$C30+$G30*3),(AN$21=$C30+$G30*4),(AN$21=$C30+$G30*5),(AN$21=$C30+$G30*6),(AN$21=$C30+$G30*7),(AN$21=$C30+$G30*8),(AN$21=$C30+$G30*9),(AN$21=$C30+$G30*10),(AN$21=$C30+$G30*11),(AN$21=$C30+$G30*12),(AN$21=$C30+$G30*13),(AN$21=$C30+$G30*14)),$F30*((1+'2- Data Entry'!$B$5)^('3-Cost Projections'!AN$21-'3-Cost Projections'!$C30)),0)</f>
        <v>0</v>
      </c>
      <c r="AO30" s="157">
        <f>IF(OR((AO$21=$C30+$G30),(AO$21=$C30+$G30*2),(AO$21=$C30+$G30*3),(AO$21=$C30+$G30*4),(AO$21=$C30+$G30*5),(AO$21=$C30+$G30*6),(AO$21=$C30+$G30*7),(AO$21=$C30+$G30*8),(AO$21=$C30+$G30*9),(AO$21=$C30+$G30*10),(AO$21=$C30+$G30*11),(AO$21=$C30+$G30*12),(AO$21=$C30+$G30*13),(AO$21=$C30+$G30*14)),$F30*((1+'2- Data Entry'!$B$5)^('3-Cost Projections'!AO$21-'3-Cost Projections'!$C30)),0)</f>
        <v>0</v>
      </c>
      <c r="AP30" s="157">
        <f>IF(OR((AP$21=$C30+$G30),(AP$21=$C30+$G30*2),(AP$21=$C30+$G30*3),(AP$21=$C30+$G30*4),(AP$21=$C30+$G30*5),(AP$21=$C30+$G30*6),(AP$21=$C30+$G30*7),(AP$21=$C30+$G30*8),(AP$21=$C30+$G30*9),(AP$21=$C30+$G30*10),(AP$21=$C30+$G30*11),(AP$21=$C30+$G30*12),(AP$21=$C30+$G30*13),(AP$21=$C30+$G30*14)),$F30*((1+'2- Data Entry'!$B$5)^('3-Cost Projections'!AP$21-'3-Cost Projections'!$C30)),0)</f>
        <v>0</v>
      </c>
      <c r="AQ30" s="157">
        <f>IF(OR((AQ$21=$C30+$G30),(AQ$21=$C30+$G30*2),(AQ$21=$C30+$G30*3),(AQ$21=$C30+$G30*4),(AQ$21=$C30+$G30*5),(AQ$21=$C30+$G30*6),(AQ$21=$C30+$G30*7),(AQ$21=$C30+$G30*8),(AQ$21=$C30+$G30*9),(AQ$21=$C30+$G30*10),(AQ$21=$C30+$G30*11),(AQ$21=$C30+$G30*12),(AQ$21=$C30+$G30*13),(AQ$21=$C30+$G30*14)),$F30*((1+'2- Data Entry'!$B$5)^('3-Cost Projections'!AQ$21-'3-Cost Projections'!$C30)),0)</f>
        <v>0</v>
      </c>
      <c r="AR30" s="157">
        <f>IF(OR((AR$21=$C30+$G30),(AR$21=$C30+$G30*2),(AR$21=$C30+$G30*3),(AR$21=$C30+$G30*4),(AR$21=$C30+$G30*5),(AR$21=$C30+$G30*6),(AR$21=$C30+$G30*7),(AR$21=$C30+$G30*8),(AR$21=$C30+$G30*9),(AR$21=$C30+$G30*10),(AR$21=$C30+$G30*11),(AR$21=$C30+$G30*12),(AR$21=$C30+$G30*13),(AR$21=$C30+$G30*14)),$F30*((1+'2- Data Entry'!$B$5)^('3-Cost Projections'!AR$21-'3-Cost Projections'!$C30)),0)</f>
        <v>0</v>
      </c>
      <c r="AS30" s="157">
        <f>IF(OR((AS$21=$C30+$G30),(AS$21=$C30+$G30*2),(AS$21=$C30+$G30*3),(AS$21=$C30+$G30*4),(AS$21=$C30+$G30*5),(AS$21=$C30+$G30*6),(AS$21=$C30+$G30*7),(AS$21=$C30+$G30*8),(AS$21=$C30+$G30*9),(AS$21=$C30+$G30*10),(AS$21=$C30+$G30*11),(AS$21=$C30+$G30*12),(AS$21=$C30+$G30*13),(AS$21=$C30+$G30*14)),$F30*((1+'2- Data Entry'!$B$5)^('3-Cost Projections'!AS$21-'3-Cost Projections'!$C30)),0)</f>
        <v>0</v>
      </c>
      <c r="AT30" s="157">
        <f>IF(OR((AT$21=$C30+$G30),(AT$21=$C30+$G30*2),(AT$21=$C30+$G30*3),(AT$21=$C30+$G30*4),(AT$21=$C30+$G30*5),(AT$21=$C30+$G30*6),(AT$21=$C30+$G30*7),(AT$21=$C30+$G30*8),(AT$21=$C30+$G30*9),(AT$21=$C30+$G30*10),(AT$21=$C30+$G30*11),(AT$21=$C30+$G30*12),(AT$21=$C30+$G30*13),(AT$21=$C30+$G30*14)),$F30*((1+'2- Data Entry'!$B$5)^('3-Cost Projections'!AT$21-'3-Cost Projections'!$C30)),0)</f>
        <v>0</v>
      </c>
      <c r="AU30" s="157">
        <f>IF(OR((AU$21=$C30+$G30),(AU$21=$C30+$G30*2),(AU$21=$C30+$G30*3),(AU$21=$C30+$G30*4),(AU$21=$C30+$G30*5),(AU$21=$C30+$G30*6),(AU$21=$C30+$G30*7),(AU$21=$C30+$G30*8),(AU$21=$C30+$G30*9),(AU$21=$C30+$G30*10),(AU$21=$C30+$G30*11),(AU$21=$C30+$G30*12),(AU$21=$C30+$G30*13),(AU$21=$C30+$G30*14)),$F30*((1+'2- Data Entry'!$B$5)^('3-Cost Projections'!AU$21-'3-Cost Projections'!$C30)),0)</f>
        <v>0</v>
      </c>
      <c r="AV30" s="157">
        <f>IF(OR((AV$21=$C30+$G30),(AV$21=$C30+$G30*2),(AV$21=$C30+$G30*3),(AV$21=$C30+$G30*4),(AV$21=$C30+$G30*5),(AV$21=$C30+$G30*6),(AV$21=$C30+$G30*7),(AV$21=$C30+$G30*8),(AV$21=$C30+$G30*9),(AV$21=$C30+$G30*10),(AV$21=$C30+$G30*11),(AV$21=$C30+$G30*12),(AV$21=$C30+$G30*13),(AV$21=$C30+$G30*14)),$F30*((1+'2- Data Entry'!$B$5)^('3-Cost Projections'!AV$21-'3-Cost Projections'!$C30)),0)</f>
        <v>0</v>
      </c>
      <c r="AW30" s="157"/>
    </row>
    <row r="31" spans="1:49" s="158" customFormat="1" x14ac:dyDescent="0.3">
      <c r="A31" s="130"/>
      <c r="B31" s="139" t="str">
        <f>'2- Data Entry'!D31</f>
        <v>Bearings</v>
      </c>
      <c r="C31" s="153">
        <f>IF(ISNUMBER('2- Data Entry'!F31),'2- Data Entry'!F31,)</f>
        <v>0</v>
      </c>
      <c r="D31" s="154"/>
      <c r="E31" s="154"/>
      <c r="F31" s="155">
        <f>'2- Data Entry'!E31*'2- Data Entry'!$E$40</f>
        <v>0</v>
      </c>
      <c r="G31" s="156">
        <f>'6-Reference Data'!B12</f>
        <v>1</v>
      </c>
      <c r="H31" s="157">
        <f>IF(OR((H$21=$C31+$G31),(H$21=$C31+$G31*2),(H$21=$C31+$G31*3),(H$21=$C31+$G31*4),(H$21=$C31+$G31*5),(H$21=$C31+$G31*6),(H$21=$C31+$G31*7),(H$21=$C31+$G31*8),(H$21=$C31+$G31*9),(H$21=$C31+$G31*10),(H$21=$C31+$G31*11),(H$21=$C31+$G31*12),(H$21=$C31+$G31*13),(H$21=$C31+$G31*14)),$F31*((1+'2- Data Entry'!$B$5)^('3-Cost Projections'!H$21-'3-Cost Projections'!$C31)),0)</f>
        <v>0</v>
      </c>
      <c r="I31" s="157">
        <f>IF(OR((I$21=$C31+$G31),(I$21=$C31+$G31*2),(I$21=$C31+$G31*3),(I$21=$C31+$G31*4),(I$21=$C31+$G31*5),(I$21=$C31+$G31*6),(I$21=$C31+$G31*7),(I$21=$C31+$G31*8),(I$21=$C31+$G31*9),(I$21=$C31+$G31*10),(I$21=$C31+$G31*11),(I$21=$C31+$G31*12),(I$21=$C31+$G31*13),(I$21=$C31+$G31*14)),$F31*((1+'2- Data Entry'!$B$5)^('3-Cost Projections'!I$21-'3-Cost Projections'!$C31)),0)</f>
        <v>0</v>
      </c>
      <c r="J31" s="157">
        <f>IF(OR((J$21=$C31+$G31),(J$21=$C31+$G31*2),(J$21=$C31+$G31*3),(J$21=$C31+$G31*4),(J$21=$C31+$G31*5),(J$21=$C31+$G31*6),(J$21=$C31+$G31*7),(J$21=$C31+$G31*8),(J$21=$C31+$G31*9),(J$21=$C31+$G31*10),(J$21=$C31+$G31*11),(J$21=$C31+$G31*12),(J$21=$C31+$G31*13),(J$21=$C31+$G31*14)),$F31*((1+'2- Data Entry'!$B$5)^('3-Cost Projections'!J$21-'3-Cost Projections'!$C31)),0)</f>
        <v>0</v>
      </c>
      <c r="K31" s="157">
        <f>IF(OR((K$21=$C31+$G31),(K$21=$C31+$G31*2),(K$21=$C31+$G31*3),(K$21=$C31+$G31*4),(K$21=$C31+$G31*5),(K$21=$C31+$G31*6),(K$21=$C31+$G31*7),(K$21=$C31+$G31*8),(K$21=$C31+$G31*9),(K$21=$C31+$G31*10),(K$21=$C31+$G31*11),(K$21=$C31+$G31*12),(K$21=$C31+$G31*13),(K$21=$C31+$G31*14)),$F31*((1+'2- Data Entry'!$B$5)^('3-Cost Projections'!K$21-'3-Cost Projections'!$C31)),0)</f>
        <v>0</v>
      </c>
      <c r="L31" s="157">
        <f>IF(OR((L$21=$C31+$G31),(L$21=$C31+$G31*2),(L$21=$C31+$G31*3),(L$21=$C31+$G31*4),(L$21=$C31+$G31*5),(L$21=$C31+$G31*6),(L$21=$C31+$G31*7),(L$21=$C31+$G31*8),(L$21=$C31+$G31*9),(L$21=$C31+$G31*10),(L$21=$C31+$G31*11),(L$21=$C31+$G31*12),(L$21=$C31+$G31*13),(L$21=$C31+$G31*14)),$F31*((1+'2- Data Entry'!$B$5)^('3-Cost Projections'!L$21-'3-Cost Projections'!$C31)),0)</f>
        <v>0</v>
      </c>
      <c r="M31" s="157">
        <f>IF(OR((M$21=$C31+$G31),(M$21=$C31+$G31*2),(M$21=$C31+$G31*3),(M$21=$C31+$G31*4),(M$21=$C31+$G31*5),(M$21=$C31+$G31*6),(M$21=$C31+$G31*7),(M$21=$C31+$G31*8),(M$21=$C31+$G31*9),(M$21=$C31+$G31*10),(M$21=$C31+$G31*11),(M$21=$C31+$G31*12),(M$21=$C31+$G31*13),(M$21=$C31+$G31*14)),$F31*((1+'2- Data Entry'!$B$5)^('3-Cost Projections'!M$21-'3-Cost Projections'!$C31)),0)</f>
        <v>0</v>
      </c>
      <c r="N31" s="157">
        <f>IF(OR((N$21=$C31+$G31),(N$21=$C31+$G31*2),(N$21=$C31+$G31*3),(N$21=$C31+$G31*4),(N$21=$C31+$G31*5),(N$21=$C31+$G31*6),(N$21=$C31+$G31*7),(N$21=$C31+$G31*8),(N$21=$C31+$G31*9),(N$21=$C31+$G31*10),(N$21=$C31+$G31*11),(N$21=$C31+$G31*12),(N$21=$C31+$G31*13),(N$21=$C31+$G31*14)),$F31*((1+'2- Data Entry'!$B$5)^('3-Cost Projections'!N$21-'3-Cost Projections'!$C31)),0)</f>
        <v>0</v>
      </c>
      <c r="O31" s="157">
        <f>IF(OR((O$21=$C31+$G31),(O$21=$C31+$G31*2),(O$21=$C31+$G31*3),(O$21=$C31+$G31*4),(O$21=$C31+$G31*5),(O$21=$C31+$G31*6),(O$21=$C31+$G31*7),(O$21=$C31+$G31*8),(O$21=$C31+$G31*9),(O$21=$C31+$G31*10),(O$21=$C31+$G31*11),(O$21=$C31+$G31*12),(O$21=$C31+$G31*13),(O$21=$C31+$G31*14)),$F31*((1+'2- Data Entry'!$B$5)^('3-Cost Projections'!O$21-'3-Cost Projections'!$C31)),0)</f>
        <v>0</v>
      </c>
      <c r="P31" s="157">
        <f>IF(OR((P$21=$C31+$G31),(P$21=$C31+$G31*2),(P$21=$C31+$G31*3),(P$21=$C31+$G31*4),(P$21=$C31+$G31*5),(P$21=$C31+$G31*6),(P$21=$C31+$G31*7),(P$21=$C31+$G31*8),(P$21=$C31+$G31*9),(P$21=$C31+$G31*10),(P$21=$C31+$G31*11),(P$21=$C31+$G31*12),(P$21=$C31+$G31*13),(P$21=$C31+$G31*14)),$F31*((1+'2- Data Entry'!$B$5)^('3-Cost Projections'!P$21-'3-Cost Projections'!$C31)),0)</f>
        <v>0</v>
      </c>
      <c r="Q31" s="157">
        <f>IF(OR((Q$21=$C31+$G31),(Q$21=$C31+$G31*2),(Q$21=$C31+$G31*3),(Q$21=$C31+$G31*4),(Q$21=$C31+$G31*5),(Q$21=$C31+$G31*6),(Q$21=$C31+$G31*7),(Q$21=$C31+$G31*8),(Q$21=$C31+$G31*9),(Q$21=$C31+$G31*10),(Q$21=$C31+$G31*11),(Q$21=$C31+$G31*12),(Q$21=$C31+$G31*13),(Q$21=$C31+$G31*14)),$F31*((1+'2- Data Entry'!$B$5)^('3-Cost Projections'!Q$21-'3-Cost Projections'!$C31)),0)</f>
        <v>0</v>
      </c>
      <c r="R31" s="157">
        <f>IF(OR((R$21=$C31+$G31),(R$21=$C31+$G31*2),(R$21=$C31+$G31*3),(R$21=$C31+$G31*4),(R$21=$C31+$G31*5),(R$21=$C31+$G31*6),(R$21=$C31+$G31*7),(R$21=$C31+$G31*8),(R$21=$C31+$G31*9),(R$21=$C31+$G31*10),(R$21=$C31+$G31*11),(R$21=$C31+$G31*12),(R$21=$C31+$G31*13),(R$21=$C31+$G31*14)),$F31*((1+'2- Data Entry'!$B$5)^('3-Cost Projections'!R$21-'3-Cost Projections'!$C31)),0)</f>
        <v>0</v>
      </c>
      <c r="S31" s="157">
        <f>IF(OR((S$21=$C31+$G31),(S$21=$C31+$G31*2),(S$21=$C31+$G31*3),(S$21=$C31+$G31*4),(S$21=$C31+$G31*5),(S$21=$C31+$G31*6),(S$21=$C31+$G31*7),(S$21=$C31+$G31*8),(S$21=$C31+$G31*9),(S$21=$C31+$G31*10),(S$21=$C31+$G31*11),(S$21=$C31+$G31*12),(S$21=$C31+$G31*13),(S$21=$C31+$G31*14)),$F31*((1+'2- Data Entry'!$B$5)^('3-Cost Projections'!S$21-'3-Cost Projections'!$C31)),0)</f>
        <v>0</v>
      </c>
      <c r="T31" s="157">
        <f>IF(OR((T$21=$C31+$G31),(T$21=$C31+$G31*2),(T$21=$C31+$G31*3),(T$21=$C31+$G31*4),(T$21=$C31+$G31*5),(T$21=$C31+$G31*6),(T$21=$C31+$G31*7),(T$21=$C31+$G31*8),(T$21=$C31+$G31*9),(T$21=$C31+$G31*10),(T$21=$C31+$G31*11),(T$21=$C31+$G31*12),(T$21=$C31+$G31*13),(T$21=$C31+$G31*14)),$F31*((1+'2- Data Entry'!$B$5)^('3-Cost Projections'!T$21-'3-Cost Projections'!$C31)),0)</f>
        <v>0</v>
      </c>
      <c r="U31" s="157">
        <f>IF(OR((U$21=$C31+$G31),(U$21=$C31+$G31*2),(U$21=$C31+$G31*3),(U$21=$C31+$G31*4),(U$21=$C31+$G31*5),(U$21=$C31+$G31*6),(U$21=$C31+$G31*7),(U$21=$C31+$G31*8),(U$21=$C31+$G31*9),(U$21=$C31+$G31*10),(U$21=$C31+$G31*11),(U$21=$C31+$G31*12),(U$21=$C31+$G31*13),(U$21=$C31+$G31*14)),$F31*((1+'2- Data Entry'!$B$5)^('3-Cost Projections'!U$21-'3-Cost Projections'!$C31)),0)</f>
        <v>0</v>
      </c>
      <c r="V31" s="157">
        <f>IF(OR((V$21=$C31+$G31),(V$21=$C31+$G31*2),(V$21=$C31+$G31*3),(V$21=$C31+$G31*4),(V$21=$C31+$G31*5),(V$21=$C31+$G31*6),(V$21=$C31+$G31*7),(V$21=$C31+$G31*8),(V$21=$C31+$G31*9),(V$21=$C31+$G31*10),(V$21=$C31+$G31*11),(V$21=$C31+$G31*12),(V$21=$C31+$G31*13),(V$21=$C31+$G31*14)),$F31*((1+'2- Data Entry'!$B$5)^('3-Cost Projections'!V$21-'3-Cost Projections'!$C31)),0)</f>
        <v>0</v>
      </c>
      <c r="W31" s="157">
        <f>IF(OR((W$21=$C31+$G31),(W$21=$C31+$G31*2),(W$21=$C31+$G31*3),(W$21=$C31+$G31*4),(W$21=$C31+$G31*5),(W$21=$C31+$G31*6),(W$21=$C31+$G31*7),(W$21=$C31+$G31*8),(W$21=$C31+$G31*9),(W$21=$C31+$G31*10),(W$21=$C31+$G31*11),(W$21=$C31+$G31*12),(W$21=$C31+$G31*13),(W$21=$C31+$G31*14)),$F31*((1+'2- Data Entry'!$B$5)^('3-Cost Projections'!W$21-'3-Cost Projections'!$C31)),0)</f>
        <v>0</v>
      </c>
      <c r="X31" s="157">
        <f>IF(OR((X$21=$C31+$G31),(X$21=$C31+$G31*2),(X$21=$C31+$G31*3),(X$21=$C31+$G31*4),(X$21=$C31+$G31*5),(X$21=$C31+$G31*6),(X$21=$C31+$G31*7),(X$21=$C31+$G31*8),(X$21=$C31+$G31*9),(X$21=$C31+$G31*10),(X$21=$C31+$G31*11),(X$21=$C31+$G31*12),(X$21=$C31+$G31*13),(X$21=$C31+$G31*14)),$F31*((1+'2- Data Entry'!$B$5)^('3-Cost Projections'!X$21-'3-Cost Projections'!$C31)),0)</f>
        <v>0</v>
      </c>
      <c r="Y31" s="157">
        <f>IF(OR((Y$21=$C31+$G31),(Y$21=$C31+$G31*2),(Y$21=$C31+$G31*3),(Y$21=$C31+$G31*4),(Y$21=$C31+$G31*5),(Y$21=$C31+$G31*6),(Y$21=$C31+$G31*7),(Y$21=$C31+$G31*8),(Y$21=$C31+$G31*9),(Y$21=$C31+$G31*10),(Y$21=$C31+$G31*11),(Y$21=$C31+$G31*12),(Y$21=$C31+$G31*13),(Y$21=$C31+$G31*14)),$F31*((1+'2- Data Entry'!$B$5)^('3-Cost Projections'!Y$21-'3-Cost Projections'!$C31)),0)</f>
        <v>0</v>
      </c>
      <c r="Z31" s="157">
        <f>IF(OR((Z$21=$C31+$G31),(Z$21=$C31+$G31*2),(Z$21=$C31+$G31*3),(Z$21=$C31+$G31*4),(Z$21=$C31+$G31*5),(Z$21=$C31+$G31*6),(Z$21=$C31+$G31*7),(Z$21=$C31+$G31*8),(Z$21=$C31+$G31*9),(Z$21=$C31+$G31*10),(Z$21=$C31+$G31*11),(Z$21=$C31+$G31*12),(Z$21=$C31+$G31*13),(Z$21=$C31+$G31*14)),$F31*((1+'2- Data Entry'!$B$5)^('3-Cost Projections'!Z$21-'3-Cost Projections'!$C31)),0)</f>
        <v>0</v>
      </c>
      <c r="AA31" s="157">
        <f>IF(OR((AA$21=$C31+$G31),(AA$21=$C31+$G31*2),(AA$21=$C31+$G31*3),(AA$21=$C31+$G31*4),(AA$21=$C31+$G31*5),(AA$21=$C31+$G31*6),(AA$21=$C31+$G31*7),(AA$21=$C31+$G31*8),(AA$21=$C31+$G31*9),(AA$21=$C31+$G31*10),(AA$21=$C31+$G31*11),(AA$21=$C31+$G31*12),(AA$21=$C31+$G31*13),(AA$21=$C31+$G31*14)),$F31*((1+'2- Data Entry'!$B$5)^('3-Cost Projections'!AA$21-'3-Cost Projections'!$C31)),0)</f>
        <v>0</v>
      </c>
      <c r="AB31" s="157">
        <f>IF(OR((AB$21=$C31+$G31),(AB$21=$C31+$G31*2),(AB$21=$C31+$G31*3),(AB$21=$C31+$G31*4),(AB$21=$C31+$G31*5),(AB$21=$C31+$G31*6),(AB$21=$C31+$G31*7),(AB$21=$C31+$G31*8),(AB$21=$C31+$G31*9),(AB$21=$C31+$G31*10),(AB$21=$C31+$G31*11),(AB$21=$C31+$G31*12),(AB$21=$C31+$G31*13),(AB$21=$C31+$G31*14)),$F31*((1+'2- Data Entry'!$B$5)^('3-Cost Projections'!AB$21-'3-Cost Projections'!$C31)),0)</f>
        <v>0</v>
      </c>
      <c r="AC31" s="157">
        <f>IF(OR((AC$21=$C31+$G31),(AC$21=$C31+$G31*2),(AC$21=$C31+$G31*3),(AC$21=$C31+$G31*4),(AC$21=$C31+$G31*5),(AC$21=$C31+$G31*6),(AC$21=$C31+$G31*7),(AC$21=$C31+$G31*8),(AC$21=$C31+$G31*9),(AC$21=$C31+$G31*10),(AC$21=$C31+$G31*11),(AC$21=$C31+$G31*12),(AC$21=$C31+$G31*13),(AC$21=$C31+$G31*14)),$F31*((1+'2- Data Entry'!$B$5)^('3-Cost Projections'!AC$21-'3-Cost Projections'!$C31)),0)</f>
        <v>0</v>
      </c>
      <c r="AD31" s="157">
        <f>IF(OR((AD$21=$C31+$G31),(AD$21=$C31+$G31*2),(AD$21=$C31+$G31*3),(AD$21=$C31+$G31*4),(AD$21=$C31+$G31*5),(AD$21=$C31+$G31*6),(AD$21=$C31+$G31*7),(AD$21=$C31+$G31*8),(AD$21=$C31+$G31*9),(AD$21=$C31+$G31*10),(AD$21=$C31+$G31*11),(AD$21=$C31+$G31*12),(AD$21=$C31+$G31*13),(AD$21=$C31+$G31*14)),$F31*((1+'2- Data Entry'!$B$5)^('3-Cost Projections'!AD$21-'3-Cost Projections'!$C31)),0)</f>
        <v>0</v>
      </c>
      <c r="AE31" s="157">
        <f>IF(OR((AE$21=$C31+$G31),(AE$21=$C31+$G31*2),(AE$21=$C31+$G31*3),(AE$21=$C31+$G31*4),(AE$21=$C31+$G31*5),(AE$21=$C31+$G31*6),(AE$21=$C31+$G31*7),(AE$21=$C31+$G31*8),(AE$21=$C31+$G31*9),(AE$21=$C31+$G31*10),(AE$21=$C31+$G31*11),(AE$21=$C31+$G31*12),(AE$21=$C31+$G31*13),(AE$21=$C31+$G31*14)),$F31*((1+'2- Data Entry'!$B$5)^('3-Cost Projections'!AE$21-'3-Cost Projections'!$C31)),0)</f>
        <v>0</v>
      </c>
      <c r="AF31" s="157">
        <f>IF(OR((AF$21=$C31+$G31),(AF$21=$C31+$G31*2),(AF$21=$C31+$G31*3),(AF$21=$C31+$G31*4),(AF$21=$C31+$G31*5),(AF$21=$C31+$G31*6),(AF$21=$C31+$G31*7),(AF$21=$C31+$G31*8),(AF$21=$C31+$G31*9),(AF$21=$C31+$G31*10),(AF$21=$C31+$G31*11),(AF$21=$C31+$G31*12),(AF$21=$C31+$G31*13),(AF$21=$C31+$G31*14)),$F31*((1+'2- Data Entry'!$B$5)^('3-Cost Projections'!AF$21-'3-Cost Projections'!$C31)),0)</f>
        <v>0</v>
      </c>
      <c r="AG31" s="157">
        <f>IF(OR((AG$21=$C31+$G31),(AG$21=$C31+$G31*2),(AG$21=$C31+$G31*3),(AG$21=$C31+$G31*4),(AG$21=$C31+$G31*5),(AG$21=$C31+$G31*6),(AG$21=$C31+$G31*7),(AG$21=$C31+$G31*8),(AG$21=$C31+$G31*9),(AG$21=$C31+$G31*10),(AG$21=$C31+$G31*11),(AG$21=$C31+$G31*12),(AG$21=$C31+$G31*13),(AG$21=$C31+$G31*14)),$F31*((1+'2- Data Entry'!$B$5)^('3-Cost Projections'!AG$21-'3-Cost Projections'!$C31)),0)</f>
        <v>0</v>
      </c>
      <c r="AH31" s="157">
        <f>IF(OR((AH$21=$C31+$G31),(AH$21=$C31+$G31*2),(AH$21=$C31+$G31*3),(AH$21=$C31+$G31*4),(AH$21=$C31+$G31*5),(AH$21=$C31+$G31*6),(AH$21=$C31+$G31*7),(AH$21=$C31+$G31*8),(AH$21=$C31+$G31*9),(AH$21=$C31+$G31*10),(AH$21=$C31+$G31*11),(AH$21=$C31+$G31*12),(AH$21=$C31+$G31*13),(AH$21=$C31+$G31*14)),$F31*((1+'2- Data Entry'!$B$5)^('3-Cost Projections'!AH$21-'3-Cost Projections'!$C31)),0)</f>
        <v>0</v>
      </c>
      <c r="AI31" s="157">
        <f>IF(OR((AI$21=$C31+$G31),(AI$21=$C31+$G31*2),(AI$21=$C31+$G31*3),(AI$21=$C31+$G31*4),(AI$21=$C31+$G31*5),(AI$21=$C31+$G31*6),(AI$21=$C31+$G31*7),(AI$21=$C31+$G31*8),(AI$21=$C31+$G31*9),(AI$21=$C31+$G31*10),(AI$21=$C31+$G31*11),(AI$21=$C31+$G31*12),(AI$21=$C31+$G31*13),(AI$21=$C31+$G31*14)),$F31*((1+'2- Data Entry'!$B$5)^('3-Cost Projections'!AI$21-'3-Cost Projections'!$C31)),0)</f>
        <v>0</v>
      </c>
      <c r="AJ31" s="157">
        <f>IF(OR((AJ$21=$C31+$G31),(AJ$21=$C31+$G31*2),(AJ$21=$C31+$G31*3),(AJ$21=$C31+$G31*4),(AJ$21=$C31+$G31*5),(AJ$21=$C31+$G31*6),(AJ$21=$C31+$G31*7),(AJ$21=$C31+$G31*8),(AJ$21=$C31+$G31*9),(AJ$21=$C31+$G31*10),(AJ$21=$C31+$G31*11),(AJ$21=$C31+$G31*12),(AJ$21=$C31+$G31*13),(AJ$21=$C31+$G31*14)),$F31*((1+'2- Data Entry'!$B$5)^('3-Cost Projections'!AJ$21-'3-Cost Projections'!$C31)),0)</f>
        <v>0</v>
      </c>
      <c r="AK31" s="157">
        <f>IF(OR((AK$21=$C31+$G31),(AK$21=$C31+$G31*2),(AK$21=$C31+$G31*3),(AK$21=$C31+$G31*4),(AK$21=$C31+$G31*5),(AK$21=$C31+$G31*6),(AK$21=$C31+$G31*7),(AK$21=$C31+$G31*8),(AK$21=$C31+$G31*9),(AK$21=$C31+$G31*10),(AK$21=$C31+$G31*11),(AK$21=$C31+$G31*12),(AK$21=$C31+$G31*13),(AK$21=$C31+$G31*14)),$F31*((1+'2- Data Entry'!$B$5)^('3-Cost Projections'!AK$21-'3-Cost Projections'!$C31)),0)</f>
        <v>0</v>
      </c>
      <c r="AL31" s="157">
        <f>IF(OR((AL$21=$C31+$G31),(AL$21=$C31+$G31*2),(AL$21=$C31+$G31*3),(AL$21=$C31+$G31*4),(AL$21=$C31+$G31*5),(AL$21=$C31+$G31*6),(AL$21=$C31+$G31*7),(AL$21=$C31+$G31*8),(AL$21=$C31+$G31*9),(AL$21=$C31+$G31*10),(AL$21=$C31+$G31*11),(AL$21=$C31+$G31*12),(AL$21=$C31+$G31*13),(AL$21=$C31+$G31*14)),$F31*((1+'2- Data Entry'!$B$5)^('3-Cost Projections'!AL$21-'3-Cost Projections'!$C31)),0)</f>
        <v>0</v>
      </c>
      <c r="AM31" s="157">
        <f>IF(OR((AM$21=$C31+$G31),(AM$21=$C31+$G31*2),(AM$21=$C31+$G31*3),(AM$21=$C31+$G31*4),(AM$21=$C31+$G31*5),(AM$21=$C31+$G31*6),(AM$21=$C31+$G31*7),(AM$21=$C31+$G31*8),(AM$21=$C31+$G31*9),(AM$21=$C31+$G31*10),(AM$21=$C31+$G31*11),(AM$21=$C31+$G31*12),(AM$21=$C31+$G31*13),(AM$21=$C31+$G31*14)),$F31*((1+'2- Data Entry'!$B$5)^('3-Cost Projections'!AM$21-'3-Cost Projections'!$C31)),0)</f>
        <v>0</v>
      </c>
      <c r="AN31" s="157">
        <f>IF(OR((AN$21=$C31+$G31),(AN$21=$C31+$G31*2),(AN$21=$C31+$G31*3),(AN$21=$C31+$G31*4),(AN$21=$C31+$G31*5),(AN$21=$C31+$G31*6),(AN$21=$C31+$G31*7),(AN$21=$C31+$G31*8),(AN$21=$C31+$G31*9),(AN$21=$C31+$G31*10),(AN$21=$C31+$G31*11),(AN$21=$C31+$G31*12),(AN$21=$C31+$G31*13),(AN$21=$C31+$G31*14)),$F31*((1+'2- Data Entry'!$B$5)^('3-Cost Projections'!AN$21-'3-Cost Projections'!$C31)),0)</f>
        <v>0</v>
      </c>
      <c r="AO31" s="157">
        <f>IF(OR((AO$21=$C31+$G31),(AO$21=$C31+$G31*2),(AO$21=$C31+$G31*3),(AO$21=$C31+$G31*4),(AO$21=$C31+$G31*5),(AO$21=$C31+$G31*6),(AO$21=$C31+$G31*7),(AO$21=$C31+$G31*8),(AO$21=$C31+$G31*9),(AO$21=$C31+$G31*10),(AO$21=$C31+$G31*11),(AO$21=$C31+$G31*12),(AO$21=$C31+$G31*13),(AO$21=$C31+$G31*14)),$F31*((1+'2- Data Entry'!$B$5)^('3-Cost Projections'!AO$21-'3-Cost Projections'!$C31)),0)</f>
        <v>0</v>
      </c>
      <c r="AP31" s="157">
        <f>IF(OR((AP$21=$C31+$G31),(AP$21=$C31+$G31*2),(AP$21=$C31+$G31*3),(AP$21=$C31+$G31*4),(AP$21=$C31+$G31*5),(AP$21=$C31+$G31*6),(AP$21=$C31+$G31*7),(AP$21=$C31+$G31*8),(AP$21=$C31+$G31*9),(AP$21=$C31+$G31*10),(AP$21=$C31+$G31*11),(AP$21=$C31+$G31*12),(AP$21=$C31+$G31*13),(AP$21=$C31+$G31*14)),$F31*((1+'2- Data Entry'!$B$5)^('3-Cost Projections'!AP$21-'3-Cost Projections'!$C31)),0)</f>
        <v>0</v>
      </c>
      <c r="AQ31" s="157">
        <f>IF(OR((AQ$21=$C31+$G31),(AQ$21=$C31+$G31*2),(AQ$21=$C31+$G31*3),(AQ$21=$C31+$G31*4),(AQ$21=$C31+$G31*5),(AQ$21=$C31+$G31*6),(AQ$21=$C31+$G31*7),(AQ$21=$C31+$G31*8),(AQ$21=$C31+$G31*9),(AQ$21=$C31+$G31*10),(AQ$21=$C31+$G31*11),(AQ$21=$C31+$G31*12),(AQ$21=$C31+$G31*13),(AQ$21=$C31+$G31*14)),$F31*((1+'2- Data Entry'!$B$5)^('3-Cost Projections'!AQ$21-'3-Cost Projections'!$C31)),0)</f>
        <v>0</v>
      </c>
      <c r="AR31" s="157">
        <f>IF(OR((AR$21=$C31+$G31),(AR$21=$C31+$G31*2),(AR$21=$C31+$G31*3),(AR$21=$C31+$G31*4),(AR$21=$C31+$G31*5),(AR$21=$C31+$G31*6),(AR$21=$C31+$G31*7),(AR$21=$C31+$G31*8),(AR$21=$C31+$G31*9),(AR$21=$C31+$G31*10),(AR$21=$C31+$G31*11),(AR$21=$C31+$G31*12),(AR$21=$C31+$G31*13),(AR$21=$C31+$G31*14)),$F31*((1+'2- Data Entry'!$B$5)^('3-Cost Projections'!AR$21-'3-Cost Projections'!$C31)),0)</f>
        <v>0</v>
      </c>
      <c r="AS31" s="157">
        <f>IF(OR((AS$21=$C31+$G31),(AS$21=$C31+$G31*2),(AS$21=$C31+$G31*3),(AS$21=$C31+$G31*4),(AS$21=$C31+$G31*5),(AS$21=$C31+$G31*6),(AS$21=$C31+$G31*7),(AS$21=$C31+$G31*8),(AS$21=$C31+$G31*9),(AS$21=$C31+$G31*10),(AS$21=$C31+$G31*11),(AS$21=$C31+$G31*12),(AS$21=$C31+$G31*13),(AS$21=$C31+$G31*14)),$F31*((1+'2- Data Entry'!$B$5)^('3-Cost Projections'!AS$21-'3-Cost Projections'!$C31)),0)</f>
        <v>0</v>
      </c>
      <c r="AT31" s="157">
        <f>IF(OR((AT$21=$C31+$G31),(AT$21=$C31+$G31*2),(AT$21=$C31+$G31*3),(AT$21=$C31+$G31*4),(AT$21=$C31+$G31*5),(AT$21=$C31+$G31*6),(AT$21=$C31+$G31*7),(AT$21=$C31+$G31*8),(AT$21=$C31+$G31*9),(AT$21=$C31+$G31*10),(AT$21=$C31+$G31*11),(AT$21=$C31+$G31*12),(AT$21=$C31+$G31*13),(AT$21=$C31+$G31*14)),$F31*((1+'2- Data Entry'!$B$5)^('3-Cost Projections'!AT$21-'3-Cost Projections'!$C31)),0)</f>
        <v>0</v>
      </c>
      <c r="AU31" s="157">
        <f>IF(OR((AU$21=$C31+$G31),(AU$21=$C31+$G31*2),(AU$21=$C31+$G31*3),(AU$21=$C31+$G31*4),(AU$21=$C31+$G31*5),(AU$21=$C31+$G31*6),(AU$21=$C31+$G31*7),(AU$21=$C31+$G31*8),(AU$21=$C31+$G31*9),(AU$21=$C31+$G31*10),(AU$21=$C31+$G31*11),(AU$21=$C31+$G31*12),(AU$21=$C31+$G31*13),(AU$21=$C31+$G31*14)),$F31*((1+'2- Data Entry'!$B$5)^('3-Cost Projections'!AU$21-'3-Cost Projections'!$C31)),0)</f>
        <v>0</v>
      </c>
      <c r="AV31" s="157">
        <f>IF(OR((AV$21=$C31+$G31),(AV$21=$C31+$G31*2),(AV$21=$C31+$G31*3),(AV$21=$C31+$G31*4),(AV$21=$C31+$G31*5),(AV$21=$C31+$G31*6),(AV$21=$C31+$G31*7),(AV$21=$C31+$G31*8),(AV$21=$C31+$G31*9),(AV$21=$C31+$G31*10),(AV$21=$C31+$G31*11),(AV$21=$C31+$G31*12),(AV$21=$C31+$G31*13),(AV$21=$C31+$G31*14)),$F31*((1+'2- Data Entry'!$B$5)^('3-Cost Projections'!AV$21-'3-Cost Projections'!$C31)),0)</f>
        <v>0</v>
      </c>
      <c r="AW31" s="157"/>
    </row>
    <row r="32" spans="1:49" s="158" customFormat="1" x14ac:dyDescent="0.3">
      <c r="A32" s="130"/>
      <c r="B32" s="139"/>
      <c r="C32" s="153">
        <f>IF(ISNUMBER('2- Data Entry'!F32),'2- Data Entry'!F32,)</f>
        <v>0</v>
      </c>
      <c r="D32" s="154"/>
      <c r="E32" s="154"/>
      <c r="F32" s="155">
        <f>'2- Data Entry'!E32*'2- Data Entry'!$E$40</f>
        <v>0</v>
      </c>
      <c r="G32" s="154"/>
      <c r="H32" s="157">
        <f>IF(OR((H$21=$C32+$G32),(H$21=$C32+$G32*2),(H$21=$C32+$G32*3),(H$21=$C32+$G32*4),(H$21=$C32+$G32*5),(H$21=$C32+$G32*6),(H$21=$C32+$G32*7),(H$21=$C32+$G32*8),(H$21=$C32+$G32*9),(H$21=$C32+$G32*10),(H$21=$C32+$G32*11),(H$21=$C32+$G32*12),(H$21=$C32+$G32*13),(H$21=$C32+$G32*14)),$F32*((1+'2- Data Entry'!$B$5)^('3-Cost Projections'!H$21-'3-Cost Projections'!$C32)),0)</f>
        <v>0</v>
      </c>
      <c r="I32" s="157">
        <f>IF(OR((I$21=$C32+$G32),(I$21=$C32+$G32*2),(I$21=$C32+$G32*3),(I$21=$C32+$G32*4),(I$21=$C32+$G32*5),(I$21=$C32+$G32*6),(I$21=$C32+$G32*7),(I$21=$C32+$G32*8),(I$21=$C32+$G32*9),(I$21=$C32+$G32*10),(I$21=$C32+$G32*11),(I$21=$C32+$G32*12),(I$21=$C32+$G32*13),(I$21=$C32+$G32*14)),$F32*((1+'2- Data Entry'!$B$5)^('3-Cost Projections'!I$21-'3-Cost Projections'!$C32)),0)</f>
        <v>0</v>
      </c>
      <c r="J32" s="157">
        <f>IF(OR((J$21=$C32+$G32),(J$21=$C32+$G32*2),(J$21=$C32+$G32*3),(J$21=$C32+$G32*4),(J$21=$C32+$G32*5),(J$21=$C32+$G32*6),(J$21=$C32+$G32*7),(J$21=$C32+$G32*8),(J$21=$C32+$G32*9),(J$21=$C32+$G32*10),(J$21=$C32+$G32*11),(J$21=$C32+$G32*12),(J$21=$C32+$G32*13),(J$21=$C32+$G32*14)),$F32*((1+'2- Data Entry'!$B$5)^('3-Cost Projections'!J$21-'3-Cost Projections'!$C32)),0)</f>
        <v>0</v>
      </c>
      <c r="K32" s="157">
        <f>IF(OR((K$21=$C32+$G32),(K$21=$C32+$G32*2),(K$21=$C32+$G32*3),(K$21=$C32+$G32*4),(K$21=$C32+$G32*5),(K$21=$C32+$G32*6),(K$21=$C32+$G32*7),(K$21=$C32+$G32*8),(K$21=$C32+$G32*9),(K$21=$C32+$G32*10),(K$21=$C32+$G32*11),(K$21=$C32+$G32*12),(K$21=$C32+$G32*13),(K$21=$C32+$G32*14)),$F32*((1+'2- Data Entry'!$B$5)^('3-Cost Projections'!K$21-'3-Cost Projections'!$C32)),0)</f>
        <v>0</v>
      </c>
      <c r="L32" s="157">
        <f>IF(OR((L$21=$C32+$G32),(L$21=$C32+$G32*2),(L$21=$C32+$G32*3),(L$21=$C32+$G32*4),(L$21=$C32+$G32*5),(L$21=$C32+$G32*6),(L$21=$C32+$G32*7),(L$21=$C32+$G32*8),(L$21=$C32+$G32*9),(L$21=$C32+$G32*10),(L$21=$C32+$G32*11),(L$21=$C32+$G32*12),(L$21=$C32+$G32*13),(L$21=$C32+$G32*14)),$F32*((1+'2- Data Entry'!$B$5)^('3-Cost Projections'!L$21-'3-Cost Projections'!$C32)),0)</f>
        <v>0</v>
      </c>
      <c r="M32" s="157">
        <f>IF(OR((M$21=$C32+$G32),(M$21=$C32+$G32*2),(M$21=$C32+$G32*3),(M$21=$C32+$G32*4),(M$21=$C32+$G32*5),(M$21=$C32+$G32*6),(M$21=$C32+$G32*7),(M$21=$C32+$G32*8),(M$21=$C32+$G32*9),(M$21=$C32+$G32*10),(M$21=$C32+$G32*11),(M$21=$C32+$G32*12),(M$21=$C32+$G32*13),(M$21=$C32+$G32*14)),$F32*((1+'2- Data Entry'!$B$5)^('3-Cost Projections'!M$21-'3-Cost Projections'!$C32)),0)</f>
        <v>0</v>
      </c>
      <c r="N32" s="157">
        <f>IF(OR((N$21=$C32+$G32),(N$21=$C32+$G32*2),(N$21=$C32+$G32*3),(N$21=$C32+$G32*4),(N$21=$C32+$G32*5),(N$21=$C32+$G32*6),(N$21=$C32+$G32*7),(N$21=$C32+$G32*8),(N$21=$C32+$G32*9),(N$21=$C32+$G32*10),(N$21=$C32+$G32*11),(N$21=$C32+$G32*12),(N$21=$C32+$G32*13),(N$21=$C32+$G32*14)),$F32*((1+'2- Data Entry'!$B$5)^('3-Cost Projections'!N$21-'3-Cost Projections'!$C32)),0)</f>
        <v>0</v>
      </c>
      <c r="O32" s="157">
        <f>IF(OR((O$21=$C32+$G32),(O$21=$C32+$G32*2),(O$21=$C32+$G32*3),(O$21=$C32+$G32*4),(O$21=$C32+$G32*5),(O$21=$C32+$G32*6),(O$21=$C32+$G32*7),(O$21=$C32+$G32*8),(O$21=$C32+$G32*9),(O$21=$C32+$G32*10),(O$21=$C32+$G32*11),(O$21=$C32+$G32*12),(O$21=$C32+$G32*13),(O$21=$C32+$G32*14)),$F32*((1+'2- Data Entry'!$B$5)^('3-Cost Projections'!O$21-'3-Cost Projections'!$C32)),0)</f>
        <v>0</v>
      </c>
      <c r="P32" s="157">
        <f>IF(OR((P$21=$C32+$G32),(P$21=$C32+$G32*2),(P$21=$C32+$G32*3),(P$21=$C32+$G32*4),(P$21=$C32+$G32*5),(P$21=$C32+$G32*6),(P$21=$C32+$G32*7),(P$21=$C32+$G32*8),(P$21=$C32+$G32*9),(P$21=$C32+$G32*10),(P$21=$C32+$G32*11),(P$21=$C32+$G32*12),(P$21=$C32+$G32*13),(P$21=$C32+$G32*14)),$F32*((1+'2- Data Entry'!$B$5)^('3-Cost Projections'!P$21-'3-Cost Projections'!$C32)),0)</f>
        <v>0</v>
      </c>
      <c r="Q32" s="157">
        <f>IF(OR((Q$21=$C32+$G32),(Q$21=$C32+$G32*2),(Q$21=$C32+$G32*3),(Q$21=$C32+$G32*4),(Q$21=$C32+$G32*5),(Q$21=$C32+$G32*6),(Q$21=$C32+$G32*7),(Q$21=$C32+$G32*8),(Q$21=$C32+$G32*9),(Q$21=$C32+$G32*10),(Q$21=$C32+$G32*11),(Q$21=$C32+$G32*12),(Q$21=$C32+$G32*13),(Q$21=$C32+$G32*14)),$F32*((1+'2- Data Entry'!$B$5)^('3-Cost Projections'!Q$21-'3-Cost Projections'!$C32)),0)</f>
        <v>0</v>
      </c>
      <c r="R32" s="157">
        <f>IF(OR((R$21=$C32+$G32),(R$21=$C32+$G32*2),(R$21=$C32+$G32*3),(R$21=$C32+$G32*4),(R$21=$C32+$G32*5),(R$21=$C32+$G32*6),(R$21=$C32+$G32*7),(R$21=$C32+$G32*8),(R$21=$C32+$G32*9),(R$21=$C32+$G32*10),(R$21=$C32+$G32*11),(R$21=$C32+$G32*12),(R$21=$C32+$G32*13),(R$21=$C32+$G32*14)),$F32*((1+'2- Data Entry'!$B$5)^('3-Cost Projections'!R$21-'3-Cost Projections'!$C32)),0)</f>
        <v>0</v>
      </c>
      <c r="S32" s="157">
        <f>IF(OR((S$21=$C32+$G32),(S$21=$C32+$G32*2),(S$21=$C32+$G32*3),(S$21=$C32+$G32*4),(S$21=$C32+$G32*5),(S$21=$C32+$G32*6),(S$21=$C32+$G32*7),(S$21=$C32+$G32*8),(S$21=$C32+$G32*9),(S$21=$C32+$G32*10),(S$21=$C32+$G32*11),(S$21=$C32+$G32*12),(S$21=$C32+$G32*13),(S$21=$C32+$G32*14)),$F32*((1+'2- Data Entry'!$B$5)^('3-Cost Projections'!S$21-'3-Cost Projections'!$C32)),0)</f>
        <v>0</v>
      </c>
      <c r="T32" s="157">
        <f>IF(OR((T$21=$C32+$G32),(T$21=$C32+$G32*2),(T$21=$C32+$G32*3),(T$21=$C32+$G32*4),(T$21=$C32+$G32*5),(T$21=$C32+$G32*6),(T$21=$C32+$G32*7),(T$21=$C32+$G32*8),(T$21=$C32+$G32*9),(T$21=$C32+$G32*10),(T$21=$C32+$G32*11),(T$21=$C32+$G32*12),(T$21=$C32+$G32*13),(T$21=$C32+$G32*14)),$F32*((1+'2- Data Entry'!$B$5)^('3-Cost Projections'!T$21-'3-Cost Projections'!$C32)),0)</f>
        <v>0</v>
      </c>
      <c r="U32" s="157">
        <f>IF(OR((U$21=$C32+$G32),(U$21=$C32+$G32*2),(U$21=$C32+$G32*3),(U$21=$C32+$G32*4),(U$21=$C32+$G32*5),(U$21=$C32+$G32*6),(U$21=$C32+$G32*7),(U$21=$C32+$G32*8),(U$21=$C32+$G32*9),(U$21=$C32+$G32*10),(U$21=$C32+$G32*11),(U$21=$C32+$G32*12),(U$21=$C32+$G32*13),(U$21=$C32+$G32*14)),$F32*((1+'2- Data Entry'!$B$5)^('3-Cost Projections'!U$21-'3-Cost Projections'!$C32)),0)</f>
        <v>0</v>
      </c>
      <c r="V32" s="157">
        <f>IF(OR((V$21=$C32+$G32),(V$21=$C32+$G32*2),(V$21=$C32+$G32*3),(V$21=$C32+$G32*4),(V$21=$C32+$G32*5),(V$21=$C32+$G32*6),(V$21=$C32+$G32*7),(V$21=$C32+$G32*8),(V$21=$C32+$G32*9),(V$21=$C32+$G32*10),(V$21=$C32+$G32*11),(V$21=$C32+$G32*12),(V$21=$C32+$G32*13),(V$21=$C32+$G32*14)),$F32*((1+'2- Data Entry'!$B$5)^('3-Cost Projections'!V$21-'3-Cost Projections'!$C32)),0)</f>
        <v>0</v>
      </c>
      <c r="W32" s="157">
        <f>IF(OR((W$21=$C32+$G32),(W$21=$C32+$G32*2),(W$21=$C32+$G32*3),(W$21=$C32+$G32*4),(W$21=$C32+$G32*5),(W$21=$C32+$G32*6),(W$21=$C32+$G32*7),(W$21=$C32+$G32*8),(W$21=$C32+$G32*9),(W$21=$C32+$G32*10),(W$21=$C32+$G32*11),(W$21=$C32+$G32*12),(W$21=$C32+$G32*13),(W$21=$C32+$G32*14)),$F32*((1+'2- Data Entry'!$B$5)^('3-Cost Projections'!W$21-'3-Cost Projections'!$C32)),0)</f>
        <v>0</v>
      </c>
      <c r="X32" s="157">
        <f>IF(OR((X$21=$C32+$G32),(X$21=$C32+$G32*2),(X$21=$C32+$G32*3),(X$21=$C32+$G32*4),(X$21=$C32+$G32*5),(X$21=$C32+$G32*6),(X$21=$C32+$G32*7),(X$21=$C32+$G32*8),(X$21=$C32+$G32*9),(X$21=$C32+$G32*10),(X$21=$C32+$G32*11),(X$21=$C32+$G32*12),(X$21=$C32+$G32*13),(X$21=$C32+$G32*14)),$F32*((1+'2- Data Entry'!$B$5)^('3-Cost Projections'!X$21-'3-Cost Projections'!$C32)),0)</f>
        <v>0</v>
      </c>
      <c r="Y32" s="157">
        <f>IF(OR((Y$21=$C32+$G32),(Y$21=$C32+$G32*2),(Y$21=$C32+$G32*3),(Y$21=$C32+$G32*4),(Y$21=$C32+$G32*5),(Y$21=$C32+$G32*6),(Y$21=$C32+$G32*7),(Y$21=$C32+$G32*8),(Y$21=$C32+$G32*9),(Y$21=$C32+$G32*10),(Y$21=$C32+$G32*11),(Y$21=$C32+$G32*12),(Y$21=$C32+$G32*13),(Y$21=$C32+$G32*14)),$F32*((1+'2- Data Entry'!$B$5)^('3-Cost Projections'!Y$21-'3-Cost Projections'!$C32)),0)</f>
        <v>0</v>
      </c>
      <c r="Z32" s="157">
        <f>IF(OR((Z$21=$C32+$G32),(Z$21=$C32+$G32*2),(Z$21=$C32+$G32*3),(Z$21=$C32+$G32*4),(Z$21=$C32+$G32*5),(Z$21=$C32+$G32*6),(Z$21=$C32+$G32*7),(Z$21=$C32+$G32*8),(Z$21=$C32+$G32*9),(Z$21=$C32+$G32*10),(Z$21=$C32+$G32*11),(Z$21=$C32+$G32*12),(Z$21=$C32+$G32*13),(Z$21=$C32+$G32*14)),$F32*((1+'2- Data Entry'!$B$5)^('3-Cost Projections'!Z$21-'3-Cost Projections'!$C32)),0)</f>
        <v>0</v>
      </c>
      <c r="AA32" s="157">
        <f>IF(OR((AA$21=$C32+$G32),(AA$21=$C32+$G32*2),(AA$21=$C32+$G32*3),(AA$21=$C32+$G32*4),(AA$21=$C32+$G32*5),(AA$21=$C32+$G32*6),(AA$21=$C32+$G32*7),(AA$21=$C32+$G32*8),(AA$21=$C32+$G32*9),(AA$21=$C32+$G32*10),(AA$21=$C32+$G32*11),(AA$21=$C32+$G32*12),(AA$21=$C32+$G32*13),(AA$21=$C32+$G32*14)),$F32*((1+'2- Data Entry'!$B$5)^('3-Cost Projections'!AA$21-'3-Cost Projections'!$C32)),0)</f>
        <v>0</v>
      </c>
      <c r="AB32" s="157">
        <f>IF(OR((AB$21=$C32+$G32),(AB$21=$C32+$G32*2),(AB$21=$C32+$G32*3),(AB$21=$C32+$G32*4),(AB$21=$C32+$G32*5),(AB$21=$C32+$G32*6),(AB$21=$C32+$G32*7),(AB$21=$C32+$G32*8),(AB$21=$C32+$G32*9),(AB$21=$C32+$G32*10),(AB$21=$C32+$G32*11),(AB$21=$C32+$G32*12),(AB$21=$C32+$G32*13),(AB$21=$C32+$G32*14)),$F32*((1+'2- Data Entry'!$B$5)^('3-Cost Projections'!AB$21-'3-Cost Projections'!$C32)),0)</f>
        <v>0</v>
      </c>
      <c r="AC32" s="157">
        <f>IF(OR((AC$21=$C32+$G32),(AC$21=$C32+$G32*2),(AC$21=$C32+$G32*3),(AC$21=$C32+$G32*4),(AC$21=$C32+$G32*5),(AC$21=$C32+$G32*6),(AC$21=$C32+$G32*7),(AC$21=$C32+$G32*8),(AC$21=$C32+$G32*9),(AC$21=$C32+$G32*10),(AC$21=$C32+$G32*11),(AC$21=$C32+$G32*12),(AC$21=$C32+$G32*13),(AC$21=$C32+$G32*14)),$F32*((1+'2- Data Entry'!$B$5)^('3-Cost Projections'!AC$21-'3-Cost Projections'!$C32)),0)</f>
        <v>0</v>
      </c>
      <c r="AD32" s="157">
        <f>IF(OR((AD$21=$C32+$G32),(AD$21=$C32+$G32*2),(AD$21=$C32+$G32*3),(AD$21=$C32+$G32*4),(AD$21=$C32+$G32*5),(AD$21=$C32+$G32*6),(AD$21=$C32+$G32*7),(AD$21=$C32+$G32*8),(AD$21=$C32+$G32*9),(AD$21=$C32+$G32*10),(AD$21=$C32+$G32*11),(AD$21=$C32+$G32*12),(AD$21=$C32+$G32*13),(AD$21=$C32+$G32*14)),$F32*((1+'2- Data Entry'!$B$5)^('3-Cost Projections'!AD$21-'3-Cost Projections'!$C32)),0)</f>
        <v>0</v>
      </c>
      <c r="AE32" s="157">
        <f>IF(OR((AE$21=$C32+$G32),(AE$21=$C32+$G32*2),(AE$21=$C32+$G32*3),(AE$21=$C32+$G32*4),(AE$21=$C32+$G32*5),(AE$21=$C32+$G32*6),(AE$21=$C32+$G32*7),(AE$21=$C32+$G32*8),(AE$21=$C32+$G32*9),(AE$21=$C32+$G32*10),(AE$21=$C32+$G32*11),(AE$21=$C32+$G32*12),(AE$21=$C32+$G32*13),(AE$21=$C32+$G32*14)),$F32*((1+'2- Data Entry'!$B$5)^('3-Cost Projections'!AE$21-'3-Cost Projections'!$C32)),0)</f>
        <v>0</v>
      </c>
      <c r="AF32" s="157">
        <f>IF(OR((AF$21=$C32+$G32),(AF$21=$C32+$G32*2),(AF$21=$C32+$G32*3),(AF$21=$C32+$G32*4),(AF$21=$C32+$G32*5),(AF$21=$C32+$G32*6),(AF$21=$C32+$G32*7),(AF$21=$C32+$G32*8),(AF$21=$C32+$G32*9),(AF$21=$C32+$G32*10),(AF$21=$C32+$G32*11),(AF$21=$C32+$G32*12),(AF$21=$C32+$G32*13),(AF$21=$C32+$G32*14)),$F32*((1+'2- Data Entry'!$B$5)^('3-Cost Projections'!AF$21-'3-Cost Projections'!$C32)),0)</f>
        <v>0</v>
      </c>
      <c r="AG32" s="157">
        <f>IF(OR((AG$21=$C32+$G32),(AG$21=$C32+$G32*2),(AG$21=$C32+$G32*3),(AG$21=$C32+$G32*4),(AG$21=$C32+$G32*5),(AG$21=$C32+$G32*6),(AG$21=$C32+$G32*7),(AG$21=$C32+$G32*8),(AG$21=$C32+$G32*9),(AG$21=$C32+$G32*10),(AG$21=$C32+$G32*11),(AG$21=$C32+$G32*12),(AG$21=$C32+$G32*13),(AG$21=$C32+$G32*14)),$F32*((1+'2- Data Entry'!$B$5)^('3-Cost Projections'!AG$21-'3-Cost Projections'!$C32)),0)</f>
        <v>0</v>
      </c>
      <c r="AH32" s="157">
        <f>IF(OR((AH$21=$C32+$G32),(AH$21=$C32+$G32*2),(AH$21=$C32+$G32*3),(AH$21=$C32+$G32*4),(AH$21=$C32+$G32*5),(AH$21=$C32+$G32*6),(AH$21=$C32+$G32*7),(AH$21=$C32+$G32*8),(AH$21=$C32+$G32*9),(AH$21=$C32+$G32*10),(AH$21=$C32+$G32*11),(AH$21=$C32+$G32*12),(AH$21=$C32+$G32*13),(AH$21=$C32+$G32*14)),$F32*((1+'2- Data Entry'!$B$5)^('3-Cost Projections'!AH$21-'3-Cost Projections'!$C32)),0)</f>
        <v>0</v>
      </c>
      <c r="AI32" s="157">
        <f>IF(OR((AI$21=$C32+$G32),(AI$21=$C32+$G32*2),(AI$21=$C32+$G32*3),(AI$21=$C32+$G32*4),(AI$21=$C32+$G32*5),(AI$21=$C32+$G32*6),(AI$21=$C32+$G32*7),(AI$21=$C32+$G32*8),(AI$21=$C32+$G32*9),(AI$21=$C32+$G32*10),(AI$21=$C32+$G32*11),(AI$21=$C32+$G32*12),(AI$21=$C32+$G32*13),(AI$21=$C32+$G32*14)),$F32*((1+'2- Data Entry'!$B$5)^('3-Cost Projections'!AI$21-'3-Cost Projections'!$C32)),0)</f>
        <v>0</v>
      </c>
      <c r="AJ32" s="157">
        <f>IF(OR((AJ$21=$C32+$G32),(AJ$21=$C32+$G32*2),(AJ$21=$C32+$G32*3),(AJ$21=$C32+$G32*4),(AJ$21=$C32+$G32*5),(AJ$21=$C32+$G32*6),(AJ$21=$C32+$G32*7),(AJ$21=$C32+$G32*8),(AJ$21=$C32+$G32*9),(AJ$21=$C32+$G32*10),(AJ$21=$C32+$G32*11),(AJ$21=$C32+$G32*12),(AJ$21=$C32+$G32*13),(AJ$21=$C32+$G32*14)),$F32*((1+'2- Data Entry'!$B$5)^('3-Cost Projections'!AJ$21-'3-Cost Projections'!$C32)),0)</f>
        <v>0</v>
      </c>
      <c r="AK32" s="157">
        <f>IF(OR((AK$21=$C32+$G32),(AK$21=$C32+$G32*2),(AK$21=$C32+$G32*3),(AK$21=$C32+$G32*4),(AK$21=$C32+$G32*5),(AK$21=$C32+$G32*6),(AK$21=$C32+$G32*7),(AK$21=$C32+$G32*8),(AK$21=$C32+$G32*9),(AK$21=$C32+$G32*10),(AK$21=$C32+$G32*11),(AK$21=$C32+$G32*12),(AK$21=$C32+$G32*13),(AK$21=$C32+$G32*14)),$F32*((1+'2- Data Entry'!$B$5)^('3-Cost Projections'!AK$21-'3-Cost Projections'!$C32)),0)</f>
        <v>0</v>
      </c>
      <c r="AL32" s="157">
        <f>IF(OR((AL$21=$C32+$G32),(AL$21=$C32+$G32*2),(AL$21=$C32+$G32*3),(AL$21=$C32+$G32*4),(AL$21=$C32+$G32*5),(AL$21=$C32+$G32*6),(AL$21=$C32+$G32*7),(AL$21=$C32+$G32*8),(AL$21=$C32+$G32*9),(AL$21=$C32+$G32*10),(AL$21=$C32+$G32*11),(AL$21=$C32+$G32*12),(AL$21=$C32+$G32*13),(AL$21=$C32+$G32*14)),$F32*((1+'2- Data Entry'!$B$5)^('3-Cost Projections'!AL$21-'3-Cost Projections'!$C32)),0)</f>
        <v>0</v>
      </c>
      <c r="AM32" s="157">
        <f>IF(OR((AM$21=$C32+$G32),(AM$21=$C32+$G32*2),(AM$21=$C32+$G32*3),(AM$21=$C32+$G32*4),(AM$21=$C32+$G32*5),(AM$21=$C32+$G32*6),(AM$21=$C32+$G32*7),(AM$21=$C32+$G32*8),(AM$21=$C32+$G32*9),(AM$21=$C32+$G32*10),(AM$21=$C32+$G32*11),(AM$21=$C32+$G32*12),(AM$21=$C32+$G32*13),(AM$21=$C32+$G32*14)),$F32*((1+'2- Data Entry'!$B$5)^('3-Cost Projections'!AM$21-'3-Cost Projections'!$C32)),0)</f>
        <v>0</v>
      </c>
      <c r="AN32" s="157">
        <f>IF(OR((AN$21=$C32+$G32),(AN$21=$C32+$G32*2),(AN$21=$C32+$G32*3),(AN$21=$C32+$G32*4),(AN$21=$C32+$G32*5),(AN$21=$C32+$G32*6),(AN$21=$C32+$G32*7),(AN$21=$C32+$G32*8),(AN$21=$C32+$G32*9),(AN$21=$C32+$G32*10),(AN$21=$C32+$G32*11),(AN$21=$C32+$G32*12),(AN$21=$C32+$G32*13),(AN$21=$C32+$G32*14)),$F32*((1+'2- Data Entry'!$B$5)^('3-Cost Projections'!AN$21-'3-Cost Projections'!$C32)),0)</f>
        <v>0</v>
      </c>
      <c r="AO32" s="157">
        <f>IF(OR((AO$21=$C32+$G32),(AO$21=$C32+$G32*2),(AO$21=$C32+$G32*3),(AO$21=$C32+$G32*4),(AO$21=$C32+$G32*5),(AO$21=$C32+$G32*6),(AO$21=$C32+$G32*7),(AO$21=$C32+$G32*8),(AO$21=$C32+$G32*9),(AO$21=$C32+$G32*10),(AO$21=$C32+$G32*11),(AO$21=$C32+$G32*12),(AO$21=$C32+$G32*13),(AO$21=$C32+$G32*14)),$F32*((1+'2- Data Entry'!$B$5)^('3-Cost Projections'!AO$21-'3-Cost Projections'!$C32)),0)</f>
        <v>0</v>
      </c>
      <c r="AP32" s="157">
        <f>IF(OR((AP$21=$C32+$G32),(AP$21=$C32+$G32*2),(AP$21=$C32+$G32*3),(AP$21=$C32+$G32*4),(AP$21=$C32+$G32*5),(AP$21=$C32+$G32*6),(AP$21=$C32+$G32*7),(AP$21=$C32+$G32*8),(AP$21=$C32+$G32*9),(AP$21=$C32+$G32*10),(AP$21=$C32+$G32*11),(AP$21=$C32+$G32*12),(AP$21=$C32+$G32*13),(AP$21=$C32+$G32*14)),$F32*((1+'2- Data Entry'!$B$5)^('3-Cost Projections'!AP$21-'3-Cost Projections'!$C32)),0)</f>
        <v>0</v>
      </c>
      <c r="AQ32" s="157">
        <f>IF(OR((AQ$21=$C32+$G32),(AQ$21=$C32+$G32*2),(AQ$21=$C32+$G32*3),(AQ$21=$C32+$G32*4),(AQ$21=$C32+$G32*5),(AQ$21=$C32+$G32*6),(AQ$21=$C32+$G32*7),(AQ$21=$C32+$G32*8),(AQ$21=$C32+$G32*9),(AQ$21=$C32+$G32*10),(AQ$21=$C32+$G32*11),(AQ$21=$C32+$G32*12),(AQ$21=$C32+$G32*13),(AQ$21=$C32+$G32*14)),$F32*((1+'2- Data Entry'!$B$5)^('3-Cost Projections'!AQ$21-'3-Cost Projections'!$C32)),0)</f>
        <v>0</v>
      </c>
      <c r="AR32" s="157">
        <f>IF(OR((AR$21=$C32+$G32),(AR$21=$C32+$G32*2),(AR$21=$C32+$G32*3),(AR$21=$C32+$G32*4),(AR$21=$C32+$G32*5),(AR$21=$C32+$G32*6),(AR$21=$C32+$G32*7),(AR$21=$C32+$G32*8),(AR$21=$C32+$G32*9),(AR$21=$C32+$G32*10),(AR$21=$C32+$G32*11),(AR$21=$C32+$G32*12),(AR$21=$C32+$G32*13),(AR$21=$C32+$G32*14)),$F32*((1+'2- Data Entry'!$B$5)^('3-Cost Projections'!AR$21-'3-Cost Projections'!$C32)),0)</f>
        <v>0</v>
      </c>
      <c r="AS32" s="157">
        <f>IF(OR((AS$21=$C32+$G32),(AS$21=$C32+$G32*2),(AS$21=$C32+$G32*3),(AS$21=$C32+$G32*4),(AS$21=$C32+$G32*5),(AS$21=$C32+$G32*6),(AS$21=$C32+$G32*7),(AS$21=$C32+$G32*8),(AS$21=$C32+$G32*9),(AS$21=$C32+$G32*10),(AS$21=$C32+$G32*11),(AS$21=$C32+$G32*12),(AS$21=$C32+$G32*13),(AS$21=$C32+$G32*14)),$F32*((1+'2- Data Entry'!$B$5)^('3-Cost Projections'!AS$21-'3-Cost Projections'!$C32)),0)</f>
        <v>0</v>
      </c>
      <c r="AT32" s="157">
        <f>IF(OR((AT$21=$C32+$G32),(AT$21=$C32+$G32*2),(AT$21=$C32+$G32*3),(AT$21=$C32+$G32*4),(AT$21=$C32+$G32*5),(AT$21=$C32+$G32*6),(AT$21=$C32+$G32*7),(AT$21=$C32+$G32*8),(AT$21=$C32+$G32*9),(AT$21=$C32+$G32*10),(AT$21=$C32+$G32*11),(AT$21=$C32+$G32*12),(AT$21=$C32+$G32*13),(AT$21=$C32+$G32*14)),$F32*((1+'2- Data Entry'!$B$5)^('3-Cost Projections'!AT$21-'3-Cost Projections'!$C32)),0)</f>
        <v>0</v>
      </c>
      <c r="AU32" s="157">
        <f>IF(OR((AU$21=$C32+$G32),(AU$21=$C32+$G32*2),(AU$21=$C32+$G32*3),(AU$21=$C32+$G32*4),(AU$21=$C32+$G32*5),(AU$21=$C32+$G32*6),(AU$21=$C32+$G32*7),(AU$21=$C32+$G32*8),(AU$21=$C32+$G32*9),(AU$21=$C32+$G32*10),(AU$21=$C32+$G32*11),(AU$21=$C32+$G32*12),(AU$21=$C32+$G32*13),(AU$21=$C32+$G32*14)),$F32*((1+'2- Data Entry'!$B$5)^('3-Cost Projections'!AU$21-'3-Cost Projections'!$C32)),0)</f>
        <v>0</v>
      </c>
      <c r="AV32" s="157">
        <f>IF(OR((AV$21=$C32+$G32),(AV$21=$C32+$G32*2),(AV$21=$C32+$G32*3),(AV$21=$C32+$G32*4),(AV$21=$C32+$G32*5),(AV$21=$C32+$G32*6),(AV$21=$C32+$G32*7),(AV$21=$C32+$G32*8),(AV$21=$C32+$G32*9),(AV$21=$C32+$G32*10),(AV$21=$C32+$G32*11),(AV$21=$C32+$G32*12),(AV$21=$C32+$G32*13),(AV$21=$C32+$G32*14)),$F32*((1+'2- Data Entry'!$B$5)^('3-Cost Projections'!AV$21-'3-Cost Projections'!$C32)),0)</f>
        <v>0</v>
      </c>
      <c r="AW32" s="157"/>
    </row>
    <row r="33" spans="1:50" s="158" customFormat="1" x14ac:dyDescent="0.3">
      <c r="A33" s="130"/>
      <c r="B33" s="139"/>
      <c r="C33" s="153">
        <f>IF(ISNUMBER('2- Data Entry'!F33),'2- Data Entry'!F33,)</f>
        <v>0</v>
      </c>
      <c r="D33" s="154"/>
      <c r="E33" s="154"/>
      <c r="F33" s="155">
        <f>'2- Data Entry'!E33*'2- Data Entry'!$E$40</f>
        <v>0</v>
      </c>
      <c r="G33" s="154"/>
      <c r="H33" s="157">
        <f>IF(OR((H$21=$C33+$G33),(H$21=$C33+$G33*2),(H$21=$C33+$G33*3),(H$21=$C33+$G33*4),(H$21=$C33+$G33*5),(H$21=$C33+$G33*6),(H$21=$C33+$G33*7),(H$21=$C33+$G33*8),(H$21=$C33+$G33*9),(H$21=$C33+$G33*10),(H$21=$C33+$G33*11),(H$21=$C33+$G33*12),(H$21=$C33+$G33*13),(H$21=$C33+$G33*14)),$F33*((1+'2- Data Entry'!$B$5)^('3-Cost Projections'!H$21-'3-Cost Projections'!$C33)),0)</f>
        <v>0</v>
      </c>
      <c r="I33" s="157">
        <f>IF(OR((I$21=$C33+$G33),(I$21=$C33+$G33*2),(I$21=$C33+$G33*3),(I$21=$C33+$G33*4),(I$21=$C33+$G33*5),(I$21=$C33+$G33*6),(I$21=$C33+$G33*7),(I$21=$C33+$G33*8),(I$21=$C33+$G33*9),(I$21=$C33+$G33*10),(I$21=$C33+$G33*11),(I$21=$C33+$G33*12),(I$21=$C33+$G33*13),(I$21=$C33+$G33*14)),$F33*((1+'2- Data Entry'!$B$5)^('3-Cost Projections'!I$21-'3-Cost Projections'!$C33)),0)</f>
        <v>0</v>
      </c>
      <c r="J33" s="157">
        <f>IF(OR((J$21=$C33+$G33),(J$21=$C33+$G33*2),(J$21=$C33+$G33*3),(J$21=$C33+$G33*4),(J$21=$C33+$G33*5),(J$21=$C33+$G33*6),(J$21=$C33+$G33*7),(J$21=$C33+$G33*8),(J$21=$C33+$G33*9),(J$21=$C33+$G33*10),(J$21=$C33+$G33*11),(J$21=$C33+$G33*12),(J$21=$C33+$G33*13),(J$21=$C33+$G33*14)),$F33*((1+'2- Data Entry'!$B$5)^('3-Cost Projections'!J$21-'3-Cost Projections'!$C33)),0)</f>
        <v>0</v>
      </c>
      <c r="K33" s="157">
        <f>IF(OR((K$21=$C33+$G33),(K$21=$C33+$G33*2),(K$21=$C33+$G33*3),(K$21=$C33+$G33*4),(K$21=$C33+$G33*5),(K$21=$C33+$G33*6),(K$21=$C33+$G33*7),(K$21=$C33+$G33*8),(K$21=$C33+$G33*9),(K$21=$C33+$G33*10),(K$21=$C33+$G33*11),(K$21=$C33+$G33*12),(K$21=$C33+$G33*13),(K$21=$C33+$G33*14)),$F33*((1+'2- Data Entry'!$B$5)^('3-Cost Projections'!K$21-'3-Cost Projections'!$C33)),0)</f>
        <v>0</v>
      </c>
      <c r="L33" s="157">
        <f>IF(OR((L$21=$C33+$G33),(L$21=$C33+$G33*2),(L$21=$C33+$G33*3),(L$21=$C33+$G33*4),(L$21=$C33+$G33*5),(L$21=$C33+$G33*6),(L$21=$C33+$G33*7),(L$21=$C33+$G33*8),(L$21=$C33+$G33*9),(L$21=$C33+$G33*10),(L$21=$C33+$G33*11),(L$21=$C33+$G33*12),(L$21=$C33+$G33*13),(L$21=$C33+$G33*14)),$F33*((1+'2- Data Entry'!$B$5)^('3-Cost Projections'!L$21-'3-Cost Projections'!$C33)),0)</f>
        <v>0</v>
      </c>
      <c r="M33" s="157">
        <f>IF(OR((M$21=$C33+$G33),(M$21=$C33+$G33*2),(M$21=$C33+$G33*3),(M$21=$C33+$G33*4),(M$21=$C33+$G33*5),(M$21=$C33+$G33*6),(M$21=$C33+$G33*7),(M$21=$C33+$G33*8),(M$21=$C33+$G33*9),(M$21=$C33+$G33*10),(M$21=$C33+$G33*11),(M$21=$C33+$G33*12),(M$21=$C33+$G33*13),(M$21=$C33+$G33*14)),$F33*((1+'2- Data Entry'!$B$5)^('3-Cost Projections'!M$21-'3-Cost Projections'!$C33)),0)</f>
        <v>0</v>
      </c>
      <c r="N33" s="157">
        <f>IF(OR((N$21=$C33+$G33),(N$21=$C33+$G33*2),(N$21=$C33+$G33*3),(N$21=$C33+$G33*4),(N$21=$C33+$G33*5),(N$21=$C33+$G33*6),(N$21=$C33+$G33*7),(N$21=$C33+$G33*8),(N$21=$C33+$G33*9),(N$21=$C33+$G33*10),(N$21=$C33+$G33*11),(N$21=$C33+$G33*12),(N$21=$C33+$G33*13),(N$21=$C33+$G33*14)),$F33*((1+'2- Data Entry'!$B$5)^('3-Cost Projections'!N$21-'3-Cost Projections'!$C33)),0)</f>
        <v>0</v>
      </c>
      <c r="O33" s="157">
        <f>IF(OR((O$21=$C33+$G33),(O$21=$C33+$G33*2),(O$21=$C33+$G33*3),(O$21=$C33+$G33*4),(O$21=$C33+$G33*5),(O$21=$C33+$G33*6),(O$21=$C33+$G33*7),(O$21=$C33+$G33*8),(O$21=$C33+$G33*9),(O$21=$C33+$G33*10),(O$21=$C33+$G33*11),(O$21=$C33+$G33*12),(O$21=$C33+$G33*13),(O$21=$C33+$G33*14)),$F33*((1+'2- Data Entry'!$B$5)^('3-Cost Projections'!O$21-'3-Cost Projections'!$C33)),0)</f>
        <v>0</v>
      </c>
      <c r="P33" s="157">
        <f>IF(OR((P$21=$C33+$G33),(P$21=$C33+$G33*2),(P$21=$C33+$G33*3),(P$21=$C33+$G33*4),(P$21=$C33+$G33*5),(P$21=$C33+$G33*6),(P$21=$C33+$G33*7),(P$21=$C33+$G33*8),(P$21=$C33+$G33*9),(P$21=$C33+$G33*10),(P$21=$C33+$G33*11),(P$21=$C33+$G33*12),(P$21=$C33+$G33*13),(P$21=$C33+$G33*14)),$F33*((1+'2- Data Entry'!$B$5)^('3-Cost Projections'!P$21-'3-Cost Projections'!$C33)),0)</f>
        <v>0</v>
      </c>
      <c r="Q33" s="157">
        <f>IF(OR((Q$21=$C33+$G33),(Q$21=$C33+$G33*2),(Q$21=$C33+$G33*3),(Q$21=$C33+$G33*4),(Q$21=$C33+$G33*5),(Q$21=$C33+$G33*6),(Q$21=$C33+$G33*7),(Q$21=$C33+$G33*8),(Q$21=$C33+$G33*9),(Q$21=$C33+$G33*10),(Q$21=$C33+$G33*11),(Q$21=$C33+$G33*12),(Q$21=$C33+$G33*13),(Q$21=$C33+$G33*14)),$F33*((1+'2- Data Entry'!$B$5)^('3-Cost Projections'!Q$21-'3-Cost Projections'!$C33)),0)</f>
        <v>0</v>
      </c>
      <c r="R33" s="157">
        <f>IF(OR((R$21=$C33+$G33),(R$21=$C33+$G33*2),(R$21=$C33+$G33*3),(R$21=$C33+$G33*4),(R$21=$C33+$G33*5),(R$21=$C33+$G33*6),(R$21=$C33+$G33*7),(R$21=$C33+$G33*8),(R$21=$C33+$G33*9),(R$21=$C33+$G33*10),(R$21=$C33+$G33*11),(R$21=$C33+$G33*12),(R$21=$C33+$G33*13),(R$21=$C33+$G33*14)),$F33*((1+'2- Data Entry'!$B$5)^('3-Cost Projections'!R$21-'3-Cost Projections'!$C33)),0)</f>
        <v>0</v>
      </c>
      <c r="S33" s="157">
        <f>IF(OR((S$21=$C33+$G33),(S$21=$C33+$G33*2),(S$21=$C33+$G33*3),(S$21=$C33+$G33*4),(S$21=$C33+$G33*5),(S$21=$C33+$G33*6),(S$21=$C33+$G33*7),(S$21=$C33+$G33*8),(S$21=$C33+$G33*9),(S$21=$C33+$G33*10),(S$21=$C33+$G33*11),(S$21=$C33+$G33*12),(S$21=$C33+$G33*13),(S$21=$C33+$G33*14)),$F33*((1+'2- Data Entry'!$B$5)^('3-Cost Projections'!S$21-'3-Cost Projections'!$C33)),0)</f>
        <v>0</v>
      </c>
      <c r="T33" s="157">
        <f>IF(OR((T$21=$C33+$G33),(T$21=$C33+$G33*2),(T$21=$C33+$G33*3),(T$21=$C33+$G33*4),(T$21=$C33+$G33*5),(T$21=$C33+$G33*6),(T$21=$C33+$G33*7),(T$21=$C33+$G33*8),(T$21=$C33+$G33*9),(T$21=$C33+$G33*10),(T$21=$C33+$G33*11),(T$21=$C33+$G33*12),(T$21=$C33+$G33*13),(T$21=$C33+$G33*14)),$F33*((1+'2- Data Entry'!$B$5)^('3-Cost Projections'!T$21-'3-Cost Projections'!$C33)),0)</f>
        <v>0</v>
      </c>
      <c r="U33" s="157">
        <f>IF(OR((U$21=$C33+$G33),(U$21=$C33+$G33*2),(U$21=$C33+$G33*3),(U$21=$C33+$G33*4),(U$21=$C33+$G33*5),(U$21=$C33+$G33*6),(U$21=$C33+$G33*7),(U$21=$C33+$G33*8),(U$21=$C33+$G33*9),(U$21=$C33+$G33*10),(U$21=$C33+$G33*11),(U$21=$C33+$G33*12),(U$21=$C33+$G33*13),(U$21=$C33+$G33*14)),$F33*((1+'2- Data Entry'!$B$5)^('3-Cost Projections'!U$21-'3-Cost Projections'!$C33)),0)</f>
        <v>0</v>
      </c>
      <c r="V33" s="157">
        <f>IF(OR((V$21=$C33+$G33),(V$21=$C33+$G33*2),(V$21=$C33+$G33*3),(V$21=$C33+$G33*4),(V$21=$C33+$G33*5),(V$21=$C33+$G33*6),(V$21=$C33+$G33*7),(V$21=$C33+$G33*8),(V$21=$C33+$G33*9),(V$21=$C33+$G33*10),(V$21=$C33+$G33*11),(V$21=$C33+$G33*12),(V$21=$C33+$G33*13),(V$21=$C33+$G33*14)),$F33*((1+'2- Data Entry'!$B$5)^('3-Cost Projections'!V$21-'3-Cost Projections'!$C33)),0)</f>
        <v>0</v>
      </c>
      <c r="W33" s="157">
        <f>IF(OR((W$21=$C33+$G33),(W$21=$C33+$G33*2),(W$21=$C33+$G33*3),(W$21=$C33+$G33*4),(W$21=$C33+$G33*5),(W$21=$C33+$G33*6),(W$21=$C33+$G33*7),(W$21=$C33+$G33*8),(W$21=$C33+$G33*9),(W$21=$C33+$G33*10),(W$21=$C33+$G33*11),(W$21=$C33+$G33*12),(W$21=$C33+$G33*13),(W$21=$C33+$G33*14)),$F33*((1+'2- Data Entry'!$B$5)^('3-Cost Projections'!W$21-'3-Cost Projections'!$C33)),0)</f>
        <v>0</v>
      </c>
      <c r="X33" s="157">
        <f>IF(OR((X$21=$C33+$G33),(X$21=$C33+$G33*2),(X$21=$C33+$G33*3),(X$21=$C33+$G33*4),(X$21=$C33+$G33*5),(X$21=$C33+$G33*6),(X$21=$C33+$G33*7),(X$21=$C33+$G33*8),(X$21=$C33+$G33*9),(X$21=$C33+$G33*10),(X$21=$C33+$G33*11),(X$21=$C33+$G33*12),(X$21=$C33+$G33*13),(X$21=$C33+$G33*14)),$F33*((1+'2- Data Entry'!$B$5)^('3-Cost Projections'!X$21-'3-Cost Projections'!$C33)),0)</f>
        <v>0</v>
      </c>
      <c r="Y33" s="157">
        <f>IF(OR((Y$21=$C33+$G33),(Y$21=$C33+$G33*2),(Y$21=$C33+$G33*3),(Y$21=$C33+$G33*4),(Y$21=$C33+$G33*5),(Y$21=$C33+$G33*6),(Y$21=$C33+$G33*7),(Y$21=$C33+$G33*8),(Y$21=$C33+$G33*9),(Y$21=$C33+$G33*10),(Y$21=$C33+$G33*11),(Y$21=$C33+$G33*12),(Y$21=$C33+$G33*13),(Y$21=$C33+$G33*14)),$F33*((1+'2- Data Entry'!$B$5)^('3-Cost Projections'!Y$21-'3-Cost Projections'!$C33)),0)</f>
        <v>0</v>
      </c>
      <c r="Z33" s="157">
        <f>IF(OR((Z$21=$C33+$G33),(Z$21=$C33+$G33*2),(Z$21=$C33+$G33*3),(Z$21=$C33+$G33*4),(Z$21=$C33+$G33*5),(Z$21=$C33+$G33*6),(Z$21=$C33+$G33*7),(Z$21=$C33+$G33*8),(Z$21=$C33+$G33*9),(Z$21=$C33+$G33*10),(Z$21=$C33+$G33*11),(Z$21=$C33+$G33*12),(Z$21=$C33+$G33*13),(Z$21=$C33+$G33*14)),$F33*((1+'2- Data Entry'!$B$5)^('3-Cost Projections'!Z$21-'3-Cost Projections'!$C33)),0)</f>
        <v>0</v>
      </c>
      <c r="AA33" s="157">
        <f>IF(OR((AA$21=$C33+$G33),(AA$21=$C33+$G33*2),(AA$21=$C33+$G33*3),(AA$21=$C33+$G33*4),(AA$21=$C33+$G33*5),(AA$21=$C33+$G33*6),(AA$21=$C33+$G33*7),(AA$21=$C33+$G33*8),(AA$21=$C33+$G33*9),(AA$21=$C33+$G33*10),(AA$21=$C33+$G33*11),(AA$21=$C33+$G33*12),(AA$21=$C33+$G33*13),(AA$21=$C33+$G33*14)),$F33*((1+'2- Data Entry'!$B$5)^('3-Cost Projections'!AA$21-'3-Cost Projections'!$C33)),0)</f>
        <v>0</v>
      </c>
      <c r="AB33" s="157">
        <f>IF(OR((AB$21=$C33+$G33),(AB$21=$C33+$G33*2),(AB$21=$C33+$G33*3),(AB$21=$C33+$G33*4),(AB$21=$C33+$G33*5),(AB$21=$C33+$G33*6),(AB$21=$C33+$G33*7),(AB$21=$C33+$G33*8),(AB$21=$C33+$G33*9),(AB$21=$C33+$G33*10),(AB$21=$C33+$G33*11),(AB$21=$C33+$G33*12),(AB$21=$C33+$G33*13),(AB$21=$C33+$G33*14)),$F33*((1+'2- Data Entry'!$B$5)^('3-Cost Projections'!AB$21-'3-Cost Projections'!$C33)),0)</f>
        <v>0</v>
      </c>
      <c r="AC33" s="157">
        <f>IF(OR((AC$21=$C33+$G33),(AC$21=$C33+$G33*2),(AC$21=$C33+$G33*3),(AC$21=$C33+$G33*4),(AC$21=$C33+$G33*5),(AC$21=$C33+$G33*6),(AC$21=$C33+$G33*7),(AC$21=$C33+$G33*8),(AC$21=$C33+$G33*9),(AC$21=$C33+$G33*10),(AC$21=$C33+$G33*11),(AC$21=$C33+$G33*12),(AC$21=$C33+$G33*13),(AC$21=$C33+$G33*14)),$F33*((1+'2- Data Entry'!$B$5)^('3-Cost Projections'!AC$21-'3-Cost Projections'!$C33)),0)</f>
        <v>0</v>
      </c>
      <c r="AD33" s="157">
        <f>IF(OR((AD$21=$C33+$G33),(AD$21=$C33+$G33*2),(AD$21=$C33+$G33*3),(AD$21=$C33+$G33*4),(AD$21=$C33+$G33*5),(AD$21=$C33+$G33*6),(AD$21=$C33+$G33*7),(AD$21=$C33+$G33*8),(AD$21=$C33+$G33*9),(AD$21=$C33+$G33*10),(AD$21=$C33+$G33*11),(AD$21=$C33+$G33*12),(AD$21=$C33+$G33*13),(AD$21=$C33+$G33*14)),$F33*((1+'2- Data Entry'!$B$5)^('3-Cost Projections'!AD$21-'3-Cost Projections'!$C33)),0)</f>
        <v>0</v>
      </c>
      <c r="AE33" s="157">
        <f>IF(OR((AE$21=$C33+$G33),(AE$21=$C33+$G33*2),(AE$21=$C33+$G33*3),(AE$21=$C33+$G33*4),(AE$21=$C33+$G33*5),(AE$21=$C33+$G33*6),(AE$21=$C33+$G33*7),(AE$21=$C33+$G33*8),(AE$21=$C33+$G33*9),(AE$21=$C33+$G33*10),(AE$21=$C33+$G33*11),(AE$21=$C33+$G33*12),(AE$21=$C33+$G33*13),(AE$21=$C33+$G33*14)),$F33*((1+'2- Data Entry'!$B$5)^('3-Cost Projections'!AE$21-'3-Cost Projections'!$C33)),0)</f>
        <v>0</v>
      </c>
      <c r="AF33" s="157">
        <f>IF(OR((AF$21=$C33+$G33),(AF$21=$C33+$G33*2),(AF$21=$C33+$G33*3),(AF$21=$C33+$G33*4),(AF$21=$C33+$G33*5),(AF$21=$C33+$G33*6),(AF$21=$C33+$G33*7),(AF$21=$C33+$G33*8),(AF$21=$C33+$G33*9),(AF$21=$C33+$G33*10),(AF$21=$C33+$G33*11),(AF$21=$C33+$G33*12),(AF$21=$C33+$G33*13),(AF$21=$C33+$G33*14)),$F33*((1+'2- Data Entry'!$B$5)^('3-Cost Projections'!AF$21-'3-Cost Projections'!$C33)),0)</f>
        <v>0</v>
      </c>
      <c r="AG33" s="157">
        <f>IF(OR((AG$21=$C33+$G33),(AG$21=$C33+$G33*2),(AG$21=$C33+$G33*3),(AG$21=$C33+$G33*4),(AG$21=$C33+$G33*5),(AG$21=$C33+$G33*6),(AG$21=$C33+$G33*7),(AG$21=$C33+$G33*8),(AG$21=$C33+$G33*9),(AG$21=$C33+$G33*10),(AG$21=$C33+$G33*11),(AG$21=$C33+$G33*12),(AG$21=$C33+$G33*13),(AG$21=$C33+$G33*14)),$F33*((1+'2- Data Entry'!$B$5)^('3-Cost Projections'!AG$21-'3-Cost Projections'!$C33)),0)</f>
        <v>0</v>
      </c>
      <c r="AH33" s="157">
        <f>IF(OR((AH$21=$C33+$G33),(AH$21=$C33+$G33*2),(AH$21=$C33+$G33*3),(AH$21=$C33+$G33*4),(AH$21=$C33+$G33*5),(AH$21=$C33+$G33*6),(AH$21=$C33+$G33*7),(AH$21=$C33+$G33*8),(AH$21=$C33+$G33*9),(AH$21=$C33+$G33*10),(AH$21=$C33+$G33*11),(AH$21=$C33+$G33*12),(AH$21=$C33+$G33*13),(AH$21=$C33+$G33*14)),$F33*((1+'2- Data Entry'!$B$5)^('3-Cost Projections'!AH$21-'3-Cost Projections'!$C33)),0)</f>
        <v>0</v>
      </c>
      <c r="AI33" s="157">
        <f>IF(OR((AI$21=$C33+$G33),(AI$21=$C33+$G33*2),(AI$21=$C33+$G33*3),(AI$21=$C33+$G33*4),(AI$21=$C33+$G33*5),(AI$21=$C33+$G33*6),(AI$21=$C33+$G33*7),(AI$21=$C33+$G33*8),(AI$21=$C33+$G33*9),(AI$21=$C33+$G33*10),(AI$21=$C33+$G33*11),(AI$21=$C33+$G33*12),(AI$21=$C33+$G33*13),(AI$21=$C33+$G33*14)),$F33*((1+'2- Data Entry'!$B$5)^('3-Cost Projections'!AI$21-'3-Cost Projections'!$C33)),0)</f>
        <v>0</v>
      </c>
      <c r="AJ33" s="157">
        <f>IF(OR((AJ$21=$C33+$G33),(AJ$21=$C33+$G33*2),(AJ$21=$C33+$G33*3),(AJ$21=$C33+$G33*4),(AJ$21=$C33+$G33*5),(AJ$21=$C33+$G33*6),(AJ$21=$C33+$G33*7),(AJ$21=$C33+$G33*8),(AJ$21=$C33+$G33*9),(AJ$21=$C33+$G33*10),(AJ$21=$C33+$G33*11),(AJ$21=$C33+$G33*12),(AJ$21=$C33+$G33*13),(AJ$21=$C33+$G33*14)),$F33*((1+'2- Data Entry'!$B$5)^('3-Cost Projections'!AJ$21-'3-Cost Projections'!$C33)),0)</f>
        <v>0</v>
      </c>
      <c r="AK33" s="157">
        <f>IF(OR((AK$21=$C33+$G33),(AK$21=$C33+$G33*2),(AK$21=$C33+$G33*3),(AK$21=$C33+$G33*4),(AK$21=$C33+$G33*5),(AK$21=$C33+$G33*6),(AK$21=$C33+$G33*7),(AK$21=$C33+$G33*8),(AK$21=$C33+$G33*9),(AK$21=$C33+$G33*10),(AK$21=$C33+$G33*11),(AK$21=$C33+$G33*12),(AK$21=$C33+$G33*13),(AK$21=$C33+$G33*14)),$F33*((1+'2- Data Entry'!$B$5)^('3-Cost Projections'!AK$21-'3-Cost Projections'!$C33)),0)</f>
        <v>0</v>
      </c>
      <c r="AL33" s="157">
        <f>IF(OR((AL$21=$C33+$G33),(AL$21=$C33+$G33*2),(AL$21=$C33+$G33*3),(AL$21=$C33+$G33*4),(AL$21=$C33+$G33*5),(AL$21=$C33+$G33*6),(AL$21=$C33+$G33*7),(AL$21=$C33+$G33*8),(AL$21=$C33+$G33*9),(AL$21=$C33+$G33*10),(AL$21=$C33+$G33*11),(AL$21=$C33+$G33*12),(AL$21=$C33+$G33*13),(AL$21=$C33+$G33*14)),$F33*((1+'2- Data Entry'!$B$5)^('3-Cost Projections'!AL$21-'3-Cost Projections'!$C33)),0)</f>
        <v>0</v>
      </c>
      <c r="AM33" s="157">
        <f>IF(OR((AM$21=$C33+$G33),(AM$21=$C33+$G33*2),(AM$21=$C33+$G33*3),(AM$21=$C33+$G33*4),(AM$21=$C33+$G33*5),(AM$21=$C33+$G33*6),(AM$21=$C33+$G33*7),(AM$21=$C33+$G33*8),(AM$21=$C33+$G33*9),(AM$21=$C33+$G33*10),(AM$21=$C33+$G33*11),(AM$21=$C33+$G33*12),(AM$21=$C33+$G33*13),(AM$21=$C33+$G33*14)),$F33*((1+'2- Data Entry'!$B$5)^('3-Cost Projections'!AM$21-'3-Cost Projections'!$C33)),0)</f>
        <v>0</v>
      </c>
      <c r="AN33" s="157">
        <f>IF(OR((AN$21=$C33+$G33),(AN$21=$C33+$G33*2),(AN$21=$C33+$G33*3),(AN$21=$C33+$G33*4),(AN$21=$C33+$G33*5),(AN$21=$C33+$G33*6),(AN$21=$C33+$G33*7),(AN$21=$C33+$G33*8),(AN$21=$C33+$G33*9),(AN$21=$C33+$G33*10),(AN$21=$C33+$G33*11),(AN$21=$C33+$G33*12),(AN$21=$C33+$G33*13),(AN$21=$C33+$G33*14)),$F33*((1+'2- Data Entry'!$B$5)^('3-Cost Projections'!AN$21-'3-Cost Projections'!$C33)),0)</f>
        <v>0</v>
      </c>
      <c r="AO33" s="157">
        <f>IF(OR((AO$21=$C33+$G33),(AO$21=$C33+$G33*2),(AO$21=$C33+$G33*3),(AO$21=$C33+$G33*4),(AO$21=$C33+$G33*5),(AO$21=$C33+$G33*6),(AO$21=$C33+$G33*7),(AO$21=$C33+$G33*8),(AO$21=$C33+$G33*9),(AO$21=$C33+$G33*10),(AO$21=$C33+$G33*11),(AO$21=$C33+$G33*12),(AO$21=$C33+$G33*13),(AO$21=$C33+$G33*14)),$F33*((1+'2- Data Entry'!$B$5)^('3-Cost Projections'!AO$21-'3-Cost Projections'!$C33)),0)</f>
        <v>0</v>
      </c>
      <c r="AP33" s="157">
        <f>IF(OR((AP$21=$C33+$G33),(AP$21=$C33+$G33*2),(AP$21=$C33+$G33*3),(AP$21=$C33+$G33*4),(AP$21=$C33+$G33*5),(AP$21=$C33+$G33*6),(AP$21=$C33+$G33*7),(AP$21=$C33+$G33*8),(AP$21=$C33+$G33*9),(AP$21=$C33+$G33*10),(AP$21=$C33+$G33*11),(AP$21=$C33+$G33*12),(AP$21=$C33+$G33*13),(AP$21=$C33+$G33*14)),$F33*((1+'2- Data Entry'!$B$5)^('3-Cost Projections'!AP$21-'3-Cost Projections'!$C33)),0)</f>
        <v>0</v>
      </c>
      <c r="AQ33" s="157">
        <f>IF(OR((AQ$21=$C33+$G33),(AQ$21=$C33+$G33*2),(AQ$21=$C33+$G33*3),(AQ$21=$C33+$G33*4),(AQ$21=$C33+$G33*5),(AQ$21=$C33+$G33*6),(AQ$21=$C33+$G33*7),(AQ$21=$C33+$G33*8),(AQ$21=$C33+$G33*9),(AQ$21=$C33+$G33*10),(AQ$21=$C33+$G33*11),(AQ$21=$C33+$G33*12),(AQ$21=$C33+$G33*13),(AQ$21=$C33+$G33*14)),$F33*((1+'2- Data Entry'!$B$5)^('3-Cost Projections'!AQ$21-'3-Cost Projections'!$C33)),0)</f>
        <v>0</v>
      </c>
      <c r="AR33" s="157">
        <f>IF(OR((AR$21=$C33+$G33),(AR$21=$C33+$G33*2),(AR$21=$C33+$G33*3),(AR$21=$C33+$G33*4),(AR$21=$C33+$G33*5),(AR$21=$C33+$G33*6),(AR$21=$C33+$G33*7),(AR$21=$C33+$G33*8),(AR$21=$C33+$G33*9),(AR$21=$C33+$G33*10),(AR$21=$C33+$G33*11),(AR$21=$C33+$G33*12),(AR$21=$C33+$G33*13),(AR$21=$C33+$G33*14)),$F33*((1+'2- Data Entry'!$B$5)^('3-Cost Projections'!AR$21-'3-Cost Projections'!$C33)),0)</f>
        <v>0</v>
      </c>
      <c r="AS33" s="157">
        <f>IF(OR((AS$21=$C33+$G33),(AS$21=$C33+$G33*2),(AS$21=$C33+$G33*3),(AS$21=$C33+$G33*4),(AS$21=$C33+$G33*5),(AS$21=$C33+$G33*6),(AS$21=$C33+$G33*7),(AS$21=$C33+$G33*8),(AS$21=$C33+$G33*9),(AS$21=$C33+$G33*10),(AS$21=$C33+$G33*11),(AS$21=$C33+$G33*12),(AS$21=$C33+$G33*13),(AS$21=$C33+$G33*14)),$F33*((1+'2- Data Entry'!$B$5)^('3-Cost Projections'!AS$21-'3-Cost Projections'!$C33)),0)</f>
        <v>0</v>
      </c>
      <c r="AT33" s="157">
        <f>IF(OR((AT$21=$C33+$G33),(AT$21=$C33+$G33*2),(AT$21=$C33+$G33*3),(AT$21=$C33+$G33*4),(AT$21=$C33+$G33*5),(AT$21=$C33+$G33*6),(AT$21=$C33+$G33*7),(AT$21=$C33+$G33*8),(AT$21=$C33+$G33*9),(AT$21=$C33+$G33*10),(AT$21=$C33+$G33*11),(AT$21=$C33+$G33*12),(AT$21=$C33+$G33*13),(AT$21=$C33+$G33*14)),$F33*((1+'2- Data Entry'!$B$5)^('3-Cost Projections'!AT$21-'3-Cost Projections'!$C33)),0)</f>
        <v>0</v>
      </c>
      <c r="AU33" s="157">
        <f>IF(OR((AU$21=$C33+$G33),(AU$21=$C33+$G33*2),(AU$21=$C33+$G33*3),(AU$21=$C33+$G33*4),(AU$21=$C33+$G33*5),(AU$21=$C33+$G33*6),(AU$21=$C33+$G33*7),(AU$21=$C33+$G33*8),(AU$21=$C33+$G33*9),(AU$21=$C33+$G33*10),(AU$21=$C33+$G33*11),(AU$21=$C33+$G33*12),(AU$21=$C33+$G33*13),(AU$21=$C33+$G33*14)),$F33*((1+'2- Data Entry'!$B$5)^('3-Cost Projections'!AU$21-'3-Cost Projections'!$C33)),0)</f>
        <v>0</v>
      </c>
      <c r="AV33" s="157">
        <f>IF(OR((AV$21=$C33+$G33),(AV$21=$C33+$G33*2),(AV$21=$C33+$G33*3),(AV$21=$C33+$G33*4),(AV$21=$C33+$G33*5),(AV$21=$C33+$G33*6),(AV$21=$C33+$G33*7),(AV$21=$C33+$G33*8),(AV$21=$C33+$G33*9),(AV$21=$C33+$G33*10),(AV$21=$C33+$G33*11),(AV$21=$C33+$G33*12),(AV$21=$C33+$G33*13),(AV$21=$C33+$G33*14)),$F33*((1+'2- Data Entry'!$B$5)^('3-Cost Projections'!AV$21-'3-Cost Projections'!$C33)),0)</f>
        <v>0</v>
      </c>
      <c r="AW33" s="157"/>
    </row>
    <row r="34" spans="1:50" s="130" customFormat="1" ht="14.5" thickBot="1" x14ac:dyDescent="0.35">
      <c r="B34" s="159" t="s">
        <v>95</v>
      </c>
      <c r="C34" s="160"/>
      <c r="D34" s="160"/>
      <c r="E34" s="161"/>
      <c r="F34" s="159"/>
      <c r="G34" s="160"/>
      <c r="H34" s="160">
        <f>SUM(H$22:H33)</f>
        <v>0</v>
      </c>
      <c r="I34" s="161">
        <f>SUM(I$22:I33)</f>
        <v>0</v>
      </c>
      <c r="J34" s="159">
        <f>SUM(J$22:J33)</f>
        <v>0</v>
      </c>
      <c r="K34" s="160">
        <f>SUM(K$22:K33)</f>
        <v>0</v>
      </c>
      <c r="L34" s="160">
        <f>SUM(L$22:L33)</f>
        <v>0</v>
      </c>
      <c r="M34" s="161">
        <f>SUM(M$22:M33)</f>
        <v>0</v>
      </c>
      <c r="N34" s="159">
        <f>SUM(N$22:N33)</f>
        <v>0</v>
      </c>
      <c r="O34" s="160">
        <f>SUM(O$22:O33)</f>
        <v>0</v>
      </c>
      <c r="P34" s="160">
        <f>SUM(P$22:P33)</f>
        <v>0</v>
      </c>
      <c r="Q34" s="161">
        <f>SUM(Q$22:Q33)</f>
        <v>0</v>
      </c>
      <c r="R34" s="159">
        <f>SUM(R$22:R33)</f>
        <v>0</v>
      </c>
      <c r="S34" s="160">
        <f>SUM(S$22:S33)</f>
        <v>0</v>
      </c>
      <c r="T34" s="160">
        <f>SUM(T$22:T33)</f>
        <v>0</v>
      </c>
      <c r="U34" s="161">
        <f>SUM(U$22:U33)</f>
        <v>0</v>
      </c>
      <c r="V34" s="159">
        <f>SUM(V$22:V33)</f>
        <v>0</v>
      </c>
      <c r="W34" s="160">
        <f>SUM(W$22:W33)</f>
        <v>0</v>
      </c>
      <c r="X34" s="160">
        <f>SUM(X$22:X33)</f>
        <v>0</v>
      </c>
      <c r="Y34" s="161">
        <f>SUM(Y$22:Y33)</f>
        <v>0</v>
      </c>
      <c r="Z34" s="159">
        <f>SUM(Z$22:Z33)</f>
        <v>0</v>
      </c>
      <c r="AA34" s="160">
        <f>SUM(AA$22:AA33)</f>
        <v>0</v>
      </c>
      <c r="AB34" s="160">
        <f>SUM(AB$22:AB33)</f>
        <v>0</v>
      </c>
      <c r="AC34" s="161">
        <f>SUM(AC$22:AC33)</f>
        <v>0</v>
      </c>
      <c r="AD34" s="159">
        <f>SUM(AD$22:AD33)</f>
        <v>0</v>
      </c>
      <c r="AE34" s="160">
        <f>SUM(AE$22:AE33)</f>
        <v>0</v>
      </c>
      <c r="AF34" s="160">
        <f>SUM(AF$22:AF33)</f>
        <v>0</v>
      </c>
      <c r="AG34" s="161">
        <f>SUM(AG$22:AG33)</f>
        <v>0</v>
      </c>
      <c r="AH34" s="159">
        <f>SUM(AH$22:AH33)</f>
        <v>0</v>
      </c>
      <c r="AI34" s="160">
        <f>SUM(AI$22:AI33)</f>
        <v>0</v>
      </c>
      <c r="AJ34" s="160">
        <f>SUM(AJ$22:AJ33)</f>
        <v>0</v>
      </c>
      <c r="AK34" s="161">
        <f>SUM(AK$22:AK33)</f>
        <v>0</v>
      </c>
      <c r="AL34" s="159">
        <f>SUM(AL$22:AL33)</f>
        <v>0</v>
      </c>
      <c r="AM34" s="160">
        <f>SUM(AM$22:AM33)</f>
        <v>0</v>
      </c>
      <c r="AN34" s="160">
        <f>SUM(AN$22:AN33)</f>
        <v>0</v>
      </c>
      <c r="AO34" s="161">
        <f>SUM(AO$22:AO33)</f>
        <v>0</v>
      </c>
      <c r="AP34" s="159">
        <f>SUM(AP$22:AP33)</f>
        <v>0</v>
      </c>
      <c r="AQ34" s="160">
        <f>SUM(AQ$22:AQ33)</f>
        <v>0</v>
      </c>
      <c r="AR34" s="160">
        <f>SUM(AR$22:AR33)</f>
        <v>0</v>
      </c>
      <c r="AS34" s="161">
        <f>SUM(AS$22:AS33)</f>
        <v>0</v>
      </c>
      <c r="AT34" s="159">
        <f>SUM(AT$22:AT33)</f>
        <v>0</v>
      </c>
      <c r="AU34" s="160">
        <f>SUM(AU$22:AU33)</f>
        <v>0</v>
      </c>
      <c r="AV34" s="160">
        <f>SUM(AV$22:AV33)</f>
        <v>0</v>
      </c>
      <c r="AW34" s="157"/>
    </row>
    <row r="35" spans="1:50" s="130" customFormat="1" ht="14.5" thickTop="1" x14ac:dyDescent="0.3">
      <c r="B35" s="151"/>
      <c r="C35" s="162"/>
      <c r="D35" s="162"/>
      <c r="E35" s="163"/>
      <c r="F35" s="164"/>
      <c r="G35" s="163"/>
      <c r="H35" s="157"/>
      <c r="I35" s="157"/>
      <c r="J35" s="157"/>
      <c r="K35" s="157"/>
      <c r="L35" s="157"/>
      <c r="M35" s="157"/>
      <c r="N35" s="157"/>
      <c r="O35" s="157"/>
      <c r="P35" s="157"/>
      <c r="Q35" s="157"/>
      <c r="R35" s="157"/>
      <c r="S35" s="157"/>
      <c r="T35" s="157"/>
      <c r="U35" s="157"/>
      <c r="V35" s="157"/>
      <c r="W35" s="157"/>
      <c r="X35" s="157"/>
      <c r="Y35" s="157"/>
      <c r="Z35" s="157"/>
      <c r="AA35" s="157"/>
      <c r="AB35" s="157"/>
      <c r="AC35" s="157"/>
      <c r="AD35" s="157"/>
      <c r="AE35" s="157"/>
      <c r="AF35" s="157"/>
      <c r="AG35" s="157"/>
      <c r="AH35" s="157"/>
      <c r="AI35" s="157"/>
      <c r="AJ35" s="157"/>
      <c r="AK35" s="157"/>
      <c r="AL35" s="157"/>
      <c r="AM35" s="157"/>
      <c r="AN35" s="157"/>
      <c r="AO35" s="157"/>
      <c r="AP35" s="157"/>
      <c r="AQ35" s="157"/>
      <c r="AR35" s="157"/>
      <c r="AS35" s="157"/>
      <c r="AT35" s="157"/>
      <c r="AU35" s="157"/>
      <c r="AV35" s="157"/>
      <c r="AW35" s="157"/>
    </row>
    <row r="36" spans="1:50" s="165" customFormat="1" ht="14.5" thickBot="1" x14ac:dyDescent="0.35">
      <c r="B36" s="166" t="s">
        <v>96</v>
      </c>
      <c r="C36" s="167"/>
      <c r="D36" s="168"/>
      <c r="E36" s="168"/>
      <c r="F36" s="168"/>
      <c r="G36" s="168"/>
      <c r="H36" s="168" t="e">
        <f t="shared" ref="H36:AV36" si="40">H18+H34</f>
        <v>#REF!</v>
      </c>
      <c r="I36" s="168" t="e">
        <f t="shared" si="40"/>
        <v>#REF!</v>
      </c>
      <c r="J36" s="168" t="e">
        <f t="shared" si="40"/>
        <v>#REF!</v>
      </c>
      <c r="K36" s="168" t="e">
        <f t="shared" si="40"/>
        <v>#REF!</v>
      </c>
      <c r="L36" s="168" t="e">
        <f t="shared" si="40"/>
        <v>#REF!</v>
      </c>
      <c r="M36" s="168" t="e">
        <f t="shared" si="40"/>
        <v>#REF!</v>
      </c>
      <c r="N36" s="168" t="e">
        <f t="shared" si="40"/>
        <v>#REF!</v>
      </c>
      <c r="O36" s="168" t="e">
        <f t="shared" si="40"/>
        <v>#REF!</v>
      </c>
      <c r="P36" s="168" t="e">
        <f t="shared" si="40"/>
        <v>#REF!</v>
      </c>
      <c r="Q36" s="168" t="e">
        <f t="shared" si="40"/>
        <v>#REF!</v>
      </c>
      <c r="R36" s="168" t="e">
        <f t="shared" si="40"/>
        <v>#REF!</v>
      </c>
      <c r="S36" s="168" t="e">
        <f t="shared" si="40"/>
        <v>#REF!</v>
      </c>
      <c r="T36" s="168" t="e">
        <f t="shared" si="40"/>
        <v>#REF!</v>
      </c>
      <c r="U36" s="168" t="e">
        <f t="shared" si="40"/>
        <v>#REF!</v>
      </c>
      <c r="V36" s="168" t="e">
        <f t="shared" si="40"/>
        <v>#REF!</v>
      </c>
      <c r="W36" s="168" t="e">
        <f t="shared" si="40"/>
        <v>#REF!</v>
      </c>
      <c r="X36" s="168" t="e">
        <f t="shared" si="40"/>
        <v>#REF!</v>
      </c>
      <c r="Y36" s="168" t="e">
        <f t="shared" si="40"/>
        <v>#REF!</v>
      </c>
      <c r="Z36" s="168" t="e">
        <f t="shared" si="40"/>
        <v>#REF!</v>
      </c>
      <c r="AA36" s="168" t="e">
        <f t="shared" si="40"/>
        <v>#REF!</v>
      </c>
      <c r="AB36" s="168" t="e">
        <f t="shared" si="40"/>
        <v>#REF!</v>
      </c>
      <c r="AC36" s="168" t="e">
        <f t="shared" si="40"/>
        <v>#REF!</v>
      </c>
      <c r="AD36" s="168" t="e">
        <f t="shared" si="40"/>
        <v>#REF!</v>
      </c>
      <c r="AE36" s="168" t="e">
        <f t="shared" si="40"/>
        <v>#REF!</v>
      </c>
      <c r="AF36" s="168" t="e">
        <f t="shared" si="40"/>
        <v>#REF!</v>
      </c>
      <c r="AG36" s="168" t="e">
        <f t="shared" si="40"/>
        <v>#REF!</v>
      </c>
      <c r="AH36" s="168" t="e">
        <f t="shared" si="40"/>
        <v>#REF!</v>
      </c>
      <c r="AI36" s="168" t="e">
        <f t="shared" si="40"/>
        <v>#REF!</v>
      </c>
      <c r="AJ36" s="168" t="e">
        <f t="shared" si="40"/>
        <v>#REF!</v>
      </c>
      <c r="AK36" s="168" t="e">
        <f t="shared" si="40"/>
        <v>#REF!</v>
      </c>
      <c r="AL36" s="168" t="e">
        <f t="shared" si="40"/>
        <v>#REF!</v>
      </c>
      <c r="AM36" s="168" t="e">
        <f t="shared" si="40"/>
        <v>#REF!</v>
      </c>
      <c r="AN36" s="168" t="e">
        <f t="shared" si="40"/>
        <v>#REF!</v>
      </c>
      <c r="AO36" s="168" t="e">
        <f t="shared" si="40"/>
        <v>#REF!</v>
      </c>
      <c r="AP36" s="168" t="e">
        <f t="shared" si="40"/>
        <v>#REF!</v>
      </c>
      <c r="AQ36" s="168" t="e">
        <f t="shared" si="40"/>
        <v>#REF!</v>
      </c>
      <c r="AR36" s="168" t="e">
        <f t="shared" si="40"/>
        <v>#REF!</v>
      </c>
      <c r="AS36" s="168" t="e">
        <f t="shared" si="40"/>
        <v>#REF!</v>
      </c>
      <c r="AT36" s="168" t="e">
        <f t="shared" si="40"/>
        <v>#REF!</v>
      </c>
      <c r="AU36" s="168" t="e">
        <f t="shared" si="40"/>
        <v>#REF!</v>
      </c>
      <c r="AV36" s="168" t="e">
        <f t="shared" si="40"/>
        <v>#REF!</v>
      </c>
      <c r="AW36" s="169"/>
    </row>
    <row r="37" spans="1:50" s="175" customFormat="1" ht="14.5" thickTop="1" x14ac:dyDescent="0.3">
      <c r="A37" s="170"/>
      <c r="B37" s="171"/>
      <c r="C37" s="172"/>
      <c r="D37" s="150"/>
      <c r="E37" s="150"/>
      <c r="F37" s="150"/>
      <c r="G37" s="150"/>
      <c r="H37" s="173"/>
      <c r="I37" s="173"/>
      <c r="J37" s="173"/>
      <c r="K37" s="173"/>
      <c r="L37" s="173"/>
      <c r="M37" s="173"/>
      <c r="N37" s="173"/>
      <c r="O37" s="173"/>
      <c r="P37" s="173"/>
      <c r="Q37" s="173"/>
      <c r="R37" s="173"/>
      <c r="S37" s="173"/>
      <c r="T37" s="173"/>
      <c r="U37" s="173"/>
      <c r="V37" s="173"/>
      <c r="W37" s="173"/>
      <c r="X37" s="173"/>
      <c r="Y37" s="173"/>
      <c r="Z37" s="173"/>
      <c r="AA37" s="173"/>
      <c r="AB37" s="173"/>
      <c r="AC37" s="174"/>
    </row>
    <row r="38" spans="1:50" s="178" customFormat="1" x14ac:dyDescent="0.3">
      <c r="A38" s="176"/>
      <c r="B38" s="177" t="s">
        <v>97</v>
      </c>
      <c r="H38" s="176"/>
      <c r="I38" s="176"/>
      <c r="J38" s="179" t="s">
        <v>98</v>
      </c>
      <c r="K38" s="179"/>
      <c r="L38" s="179"/>
      <c r="M38" s="179"/>
      <c r="N38" s="179"/>
      <c r="O38" s="179"/>
      <c r="P38" s="179"/>
      <c r="Q38" s="179"/>
      <c r="R38" s="179"/>
      <c r="S38" s="179"/>
      <c r="T38" s="179"/>
      <c r="U38" s="179"/>
      <c r="V38" s="179"/>
      <c r="W38" s="179"/>
      <c r="X38" s="179"/>
      <c r="Y38" s="179"/>
      <c r="Z38" s="179"/>
      <c r="AA38" s="179"/>
      <c r="AB38" s="179"/>
      <c r="AC38" s="179"/>
    </row>
    <row r="39" spans="1:50" s="17" customFormat="1" ht="28" x14ac:dyDescent="0.3">
      <c r="A39" s="18"/>
      <c r="B39" s="27" t="s">
        <v>99</v>
      </c>
      <c r="C39" s="60" t="s">
        <v>92</v>
      </c>
      <c r="D39" s="60"/>
      <c r="E39" s="60"/>
      <c r="F39" s="60" t="s">
        <v>93</v>
      </c>
      <c r="G39" s="60" t="s">
        <v>100</v>
      </c>
      <c r="H39" s="60">
        <f>'2- Data Entry'!$B$4</f>
        <v>0</v>
      </c>
      <c r="I39" s="60">
        <f>H39+1</f>
        <v>1</v>
      </c>
      <c r="J39" s="60">
        <f>I39+1</f>
        <v>2</v>
      </c>
      <c r="K39" s="60">
        <f t="shared" ref="K39:AC39" si="41">J39+1</f>
        <v>3</v>
      </c>
      <c r="L39" s="60">
        <f t="shared" si="41"/>
        <v>4</v>
      </c>
      <c r="M39" s="60">
        <f t="shared" si="41"/>
        <v>5</v>
      </c>
      <c r="N39" s="60">
        <f t="shared" si="41"/>
        <v>6</v>
      </c>
      <c r="O39" s="60">
        <f t="shared" si="41"/>
        <v>7</v>
      </c>
      <c r="P39" s="60">
        <f t="shared" si="41"/>
        <v>8</v>
      </c>
      <c r="Q39" s="60">
        <f t="shared" si="41"/>
        <v>9</v>
      </c>
      <c r="R39" s="60">
        <f t="shared" si="41"/>
        <v>10</v>
      </c>
      <c r="S39" s="60">
        <f t="shared" si="41"/>
        <v>11</v>
      </c>
      <c r="T39" s="60">
        <f t="shared" si="41"/>
        <v>12</v>
      </c>
      <c r="U39" s="60">
        <f t="shared" si="41"/>
        <v>13</v>
      </c>
      <c r="V39" s="60">
        <f t="shared" si="41"/>
        <v>14</v>
      </c>
      <c r="W39" s="60">
        <f t="shared" si="41"/>
        <v>15</v>
      </c>
      <c r="X39" s="60">
        <f t="shared" si="41"/>
        <v>16</v>
      </c>
      <c r="Y39" s="60">
        <f t="shared" si="41"/>
        <v>17</v>
      </c>
      <c r="Z39" s="60">
        <f t="shared" si="41"/>
        <v>18</v>
      </c>
      <c r="AA39" s="60">
        <f t="shared" si="41"/>
        <v>19</v>
      </c>
      <c r="AB39" s="60">
        <f t="shared" si="41"/>
        <v>20</v>
      </c>
      <c r="AC39" s="60">
        <f t="shared" si="41"/>
        <v>21</v>
      </c>
      <c r="AD39" s="60">
        <f t="shared" ref="AD39" si="42">AC39+1</f>
        <v>22</v>
      </c>
      <c r="AE39" s="60">
        <f t="shared" ref="AE39" si="43">AD39+1</f>
        <v>23</v>
      </c>
      <c r="AF39" s="60">
        <f t="shared" ref="AF39" si="44">AE39+1</f>
        <v>24</v>
      </c>
      <c r="AG39" s="60">
        <f t="shared" ref="AG39" si="45">AF39+1</f>
        <v>25</v>
      </c>
      <c r="AH39" s="60">
        <f t="shared" ref="AH39" si="46">AG39+1</f>
        <v>26</v>
      </c>
      <c r="AI39" s="60">
        <f t="shared" ref="AI39" si="47">AH39+1</f>
        <v>27</v>
      </c>
      <c r="AJ39" s="60">
        <f t="shared" ref="AJ39" si="48">AI39+1</f>
        <v>28</v>
      </c>
      <c r="AK39" s="60">
        <f t="shared" ref="AK39" si="49">AJ39+1</f>
        <v>29</v>
      </c>
      <c r="AL39" s="60">
        <f t="shared" ref="AL39" si="50">AK39+1</f>
        <v>30</v>
      </c>
      <c r="AM39" s="60">
        <f t="shared" ref="AM39" si="51">AL39+1</f>
        <v>31</v>
      </c>
      <c r="AN39" s="60">
        <f t="shared" ref="AN39" si="52">AM39+1</f>
        <v>32</v>
      </c>
      <c r="AO39" s="60">
        <f t="shared" ref="AO39" si="53">AN39+1</f>
        <v>33</v>
      </c>
      <c r="AP39" s="60">
        <f t="shared" ref="AP39" si="54">AO39+1</f>
        <v>34</v>
      </c>
      <c r="AQ39" s="60">
        <f t="shared" ref="AQ39" si="55">AP39+1</f>
        <v>35</v>
      </c>
      <c r="AR39" s="60">
        <f t="shared" ref="AR39" si="56">AQ39+1</f>
        <v>36</v>
      </c>
      <c r="AS39" s="60">
        <f t="shared" ref="AS39" si="57">AR39+1</f>
        <v>37</v>
      </c>
      <c r="AT39" s="60">
        <f t="shared" ref="AT39" si="58">AS39+1</f>
        <v>38</v>
      </c>
      <c r="AU39" s="60">
        <f t="shared" ref="AU39" si="59">AT39+1</f>
        <v>39</v>
      </c>
      <c r="AV39" s="60">
        <f t="shared" ref="AV39" si="60">AU39+1</f>
        <v>40</v>
      </c>
      <c r="AW39" s="60"/>
      <c r="AX39" s="60"/>
    </row>
    <row r="40" spans="1:50" s="132" customFormat="1" x14ac:dyDescent="0.3">
      <c r="A40" s="130"/>
      <c r="B40" s="180"/>
      <c r="C40" s="181"/>
      <c r="D40" s="181"/>
      <c r="E40" s="182"/>
      <c r="F40" s="183"/>
      <c r="G40" s="183"/>
      <c r="H40" s="184"/>
      <c r="I40" s="184"/>
      <c r="J40" s="184"/>
      <c r="K40" s="184"/>
      <c r="L40" s="184"/>
      <c r="M40" s="184"/>
      <c r="N40" s="184"/>
      <c r="O40" s="184"/>
      <c r="P40" s="184"/>
      <c r="Q40" s="184"/>
      <c r="R40" s="184"/>
      <c r="S40" s="184"/>
      <c r="T40" s="184"/>
      <c r="U40" s="184"/>
      <c r="V40" s="184"/>
      <c r="W40" s="184"/>
      <c r="X40" s="184"/>
      <c r="Y40" s="184"/>
      <c r="Z40" s="184"/>
      <c r="AA40" s="184"/>
      <c r="AB40" s="184"/>
      <c r="AC40" s="184"/>
    </row>
    <row r="41" spans="1:50" s="132" customFormat="1" x14ac:dyDescent="0.3">
      <c r="A41" s="130"/>
      <c r="B41" s="185" t="s">
        <v>101</v>
      </c>
      <c r="C41" s="186"/>
      <c r="D41" s="186"/>
      <c r="E41" s="186"/>
      <c r="F41" s="186"/>
      <c r="G41" s="186"/>
      <c r="H41" s="187"/>
      <c r="I41" s="187"/>
      <c r="J41" s="187"/>
      <c r="K41" s="187"/>
      <c r="L41" s="187"/>
      <c r="M41" s="187"/>
      <c r="N41" s="187"/>
      <c r="O41" s="187"/>
      <c r="P41" s="187"/>
      <c r="Q41" s="187"/>
      <c r="R41" s="187"/>
      <c r="S41" s="187"/>
      <c r="T41" s="187"/>
      <c r="U41" s="187"/>
      <c r="V41" s="187"/>
      <c r="W41" s="187"/>
      <c r="X41" s="187"/>
      <c r="Y41" s="187"/>
      <c r="Z41" s="187"/>
      <c r="AA41" s="187"/>
      <c r="AB41" s="187"/>
      <c r="AC41" s="187"/>
      <c r="AD41" s="188"/>
    </row>
    <row r="42" spans="1:50" s="144" customFormat="1" x14ac:dyDescent="0.3">
      <c r="A42" s="130"/>
      <c r="B42" s="189" t="str">
        <f>'2- Data Entry'!D10</f>
        <v>Connecting Rods</v>
      </c>
      <c r="C42" s="153">
        <f>'2- Data Entry'!F10</f>
        <v>0</v>
      </c>
      <c r="D42" s="154"/>
      <c r="E42" s="154"/>
      <c r="F42" s="155">
        <f>'2- Data Entry'!E10*'2- Data Entry'!$E$39</f>
        <v>0</v>
      </c>
      <c r="G42" s="156">
        <f>'6-Reference Data'!B13</f>
        <v>5</v>
      </c>
      <c r="H42" s="142">
        <f>IF(OR((H$39=$C42+$G42),(H$39=$C42+$G42*2),(H$39=$C42+$G42*3)),$F42*((1+'2- Data Entry'!$B$5)^('3-Cost Projections'!H$39-'3-Cost Projections'!$C42)),0)</f>
        <v>0</v>
      </c>
      <c r="I42" s="142">
        <f>IF(OR((I$39=$C42+$G42),(I$39=$C42+$G42*2),(I$39=$C42+$G42*3)),$F42*((1+'2- Data Entry'!$B$5)^('3-Cost Projections'!I$39-'3-Cost Projections'!$C42)),0)</f>
        <v>0</v>
      </c>
      <c r="J42" s="142">
        <f>IF(OR((J$39=$C42+$G42),(J$39=$C42+$G42*2),(J$39=$C42+$G42*3)),$F42*((1+'2- Data Entry'!$B$5)^('3-Cost Projections'!J$39-'3-Cost Projections'!$C42)),0)</f>
        <v>0</v>
      </c>
      <c r="K42" s="142">
        <f>IF(OR((K$39=$C42+$G42),(K$39=$C42+$G42*2),(K$39=$C42+$G42*3)),$F42*((1+'2- Data Entry'!$B$5)^('3-Cost Projections'!K$39-'3-Cost Projections'!$C42)),0)</f>
        <v>0</v>
      </c>
      <c r="L42" s="142">
        <f>IF(OR((L$39=$C42+$G42),(L$39=$C42+$G42*2),(L$39=$C42+$G42*3)),$F42*((1+'2- Data Entry'!$B$5)^('3-Cost Projections'!L$39-'3-Cost Projections'!$C42)),0)</f>
        <v>0</v>
      </c>
      <c r="M42" s="142">
        <f>IF(OR((M$39=$C42+$G42),(M$39=$C42+$G42*2),(M$39=$C42+$G42*3)),$F42*((1+'2- Data Entry'!$B$5)^('3-Cost Projections'!M$39-'3-Cost Projections'!$C42)),0)</f>
        <v>0</v>
      </c>
      <c r="N42" s="142">
        <f>IF(OR((N$39=$C42+$G42),(N$39=$C42+$G42*2),(N$39=$C42+$G42*3)),$F42*((1+'2- Data Entry'!$B$5)^('3-Cost Projections'!N$39-'3-Cost Projections'!$C42)),0)</f>
        <v>0</v>
      </c>
      <c r="O42" s="142">
        <f>IF(OR((O$39=$C42+$G42),(O$39=$C42+$G42*2),(O$39=$C42+$G42*3)),$F42*((1+'2- Data Entry'!$B$5)^('3-Cost Projections'!O$39-'3-Cost Projections'!$C42)),0)</f>
        <v>0</v>
      </c>
      <c r="P42" s="142">
        <f>IF(OR((P$39=$C42+$G42),(P$39=$C42+$G42*2),(P$39=$C42+$G42*3)),$F42*((1+'2- Data Entry'!$B$5)^('3-Cost Projections'!P$39-'3-Cost Projections'!$C42)),0)</f>
        <v>0</v>
      </c>
      <c r="Q42" s="142">
        <f>IF(OR((Q$39=$C42+$G42),(Q$39=$C42+$G42*2),(Q$39=$C42+$G42*3)),$F42*((1+'2- Data Entry'!$B$5)^('3-Cost Projections'!Q$39-'3-Cost Projections'!$C42)),0)</f>
        <v>0</v>
      </c>
      <c r="R42" s="142">
        <f>IF(OR((R$39=$C42+$G42),(R$39=$C42+$G42*2),(R$39=$C42+$G42*3)),$F42*((1+'2- Data Entry'!$B$5)^('3-Cost Projections'!R$39-'3-Cost Projections'!$C42)),0)</f>
        <v>0</v>
      </c>
      <c r="S42" s="142">
        <f>IF(OR((S$39=$C42+$G42),(S$39=$C42+$G42*2),(S$39=$C42+$G42*3)),$F42*((1+'2- Data Entry'!$B$5)^('3-Cost Projections'!S$39-'3-Cost Projections'!$C42)),0)</f>
        <v>0</v>
      </c>
      <c r="T42" s="142">
        <f>IF(OR((T$39=$C42+$G42),(T$39=$C42+$G42*2),(T$39=$C42+$G42*3)),$F42*((1+'2- Data Entry'!$B$5)^('3-Cost Projections'!T$39-'3-Cost Projections'!$C42)),0)</f>
        <v>0</v>
      </c>
      <c r="U42" s="142">
        <f>IF(OR((U$39=$C42+$G42),(U$39=$C42+$G42*2),(U$39=$C42+$G42*3)),$F42*((1+'2- Data Entry'!$B$5)^('3-Cost Projections'!U$39-'3-Cost Projections'!$C42)),0)</f>
        <v>0</v>
      </c>
      <c r="V42" s="142">
        <f>IF(OR((V$39=$C42+$G42),(V$39=$C42+$G42*2),(V$39=$C42+$G42*3)),$F42*((1+'2- Data Entry'!$B$5)^('3-Cost Projections'!V$39-'3-Cost Projections'!$C42)),0)</f>
        <v>0</v>
      </c>
      <c r="W42" s="142">
        <f>IF(OR((W$39=$C42+$G42),(W$39=$C42+$G42*2),(W$39=$C42+$G42*3)),$F42*((1+'2- Data Entry'!$B$5)^('3-Cost Projections'!W$39-'3-Cost Projections'!$C42)),0)</f>
        <v>0</v>
      </c>
      <c r="X42" s="142">
        <f>IF(OR((X$39=$C42+$G42),(X$39=$C42+$G42*2),(X$39=$C42+$G42*3)),$F42*((1+'2- Data Entry'!$B$5)^('3-Cost Projections'!X$39-'3-Cost Projections'!$C42)),0)</f>
        <v>0</v>
      </c>
      <c r="Y42" s="142">
        <f>IF(OR((Y$39=$C42+$G42),(Y$39=$C42+$G42*2),(Y$39=$C42+$G42*3)),$F42*((1+'2- Data Entry'!$B$5)^('3-Cost Projections'!Y$39-'3-Cost Projections'!$C42)),0)</f>
        <v>0</v>
      </c>
      <c r="Z42" s="142">
        <f>IF(OR((Z$39=$C42+$G42),(Z$39=$C42+$G42*2),(Z$39=$C42+$G42*3)),$F42*((1+'2- Data Entry'!$B$5)^('3-Cost Projections'!Z$39-'3-Cost Projections'!$C42)),0)</f>
        <v>0</v>
      </c>
      <c r="AA42" s="142">
        <f>IF(OR((AA$39=$C42+$G42),(AA$39=$C42+$G42*2),(AA$39=$C42+$G42*3)),$F42*((1+'2- Data Entry'!$B$5)^('3-Cost Projections'!AA$39-'3-Cost Projections'!$C42)),0)</f>
        <v>0</v>
      </c>
      <c r="AB42" s="142">
        <f>IF(OR((AB$39=$C42+$G42),(AB$39=$C42+$G42*2),(AB$39=$C42+$G42*3)),$F42*((1+'2- Data Entry'!$B$5)^('3-Cost Projections'!AB$39-'3-Cost Projections'!$C42)),0)</f>
        <v>0</v>
      </c>
      <c r="AC42" s="142">
        <f>IF(OR((AC$39=$C42+$G42),(AC$39=$C42+$G42*2),(AC$39=$C42+$G42*3)),$F42*((1+'2- Data Entry'!$B$5)^('3-Cost Projections'!AC$39-'3-Cost Projections'!$C42)),0)</f>
        <v>0</v>
      </c>
      <c r="AD42" s="142">
        <f>IF(OR((AD$39=$C42+$G42),(AD$39=$C42+$G42*2),(AD$39=$C42+$G42*3)),$F42*((1+'2- Data Entry'!$B$5)^('3-Cost Projections'!AD$39-'3-Cost Projections'!$C42)),0)</f>
        <v>0</v>
      </c>
      <c r="AE42" s="142">
        <f>IF(OR((AE$39=$C42+$G42),(AE$39=$C42+$G42*2),(AE$39=$C42+$G42*3)),$F42*((1+'2- Data Entry'!$B$5)^('3-Cost Projections'!AE$39-'3-Cost Projections'!$C42)),0)</f>
        <v>0</v>
      </c>
      <c r="AF42" s="142">
        <f>IF(OR((AF$39=$C42+$G42),(AF$39=$C42+$G42*2),(AF$39=$C42+$G42*3)),$F42*((1+'2- Data Entry'!$B$5)^('3-Cost Projections'!AF$39-'3-Cost Projections'!$C42)),0)</f>
        <v>0</v>
      </c>
      <c r="AG42" s="142">
        <f>IF(OR((AG$39=$C42+$G42),(AG$39=$C42+$G42*2),(AG$39=$C42+$G42*3)),$F42*((1+'2- Data Entry'!$B$5)^('3-Cost Projections'!AG$39-'3-Cost Projections'!$C42)),0)</f>
        <v>0</v>
      </c>
      <c r="AH42" s="142">
        <f>IF(OR((AH$39=$C42+$G42),(AH$39=$C42+$G42*2),(AH$39=$C42+$G42*3)),$F42*((1+'2- Data Entry'!$B$5)^('3-Cost Projections'!AH$39-'3-Cost Projections'!$C42)),0)</f>
        <v>0</v>
      </c>
      <c r="AI42" s="142">
        <f>IF(OR((AI$39=$C42+$G42),(AI$39=$C42+$G42*2),(AI$39=$C42+$G42*3)),$F42*((1+'2- Data Entry'!$B$5)^('3-Cost Projections'!AI$39-'3-Cost Projections'!$C42)),0)</f>
        <v>0</v>
      </c>
      <c r="AJ42" s="142">
        <f>IF(OR((AJ$39=$C42+$G42),(AJ$39=$C42+$G42*2),(AJ$39=$C42+$G42*3)),$F42*((1+'2- Data Entry'!$B$5)^('3-Cost Projections'!AJ$39-'3-Cost Projections'!$C42)),0)</f>
        <v>0</v>
      </c>
      <c r="AK42" s="142">
        <f>IF(OR((AK$39=$C42+$G42),(AK$39=$C42+$G42*2),(AK$39=$C42+$G42*3)),$F42*((1+'2- Data Entry'!$B$5)^('3-Cost Projections'!AK$39-'3-Cost Projections'!$C42)),0)</f>
        <v>0</v>
      </c>
      <c r="AL42" s="142">
        <f>IF(OR((AL$39=$C42+$G42),(AL$39=$C42+$G42*2),(AL$39=$C42+$G42*3)),$F42*((1+'2- Data Entry'!$B$5)^('3-Cost Projections'!AL$39-'3-Cost Projections'!$C42)),0)</f>
        <v>0</v>
      </c>
      <c r="AM42" s="142">
        <f>IF(OR((AM$39=$C42+$G42),(AM$39=$C42+$G42*2),(AM$39=$C42+$G42*3)),$F42*((1+'2- Data Entry'!$B$5)^('3-Cost Projections'!AM$39-'3-Cost Projections'!$C42)),0)</f>
        <v>0</v>
      </c>
      <c r="AN42" s="142">
        <f>IF(OR((AN$39=$C42+$G42),(AN$39=$C42+$G42*2),(AN$39=$C42+$G42*3)),$F42*((1+'2- Data Entry'!$B$5)^('3-Cost Projections'!AN$39-'3-Cost Projections'!$C42)),0)</f>
        <v>0</v>
      </c>
      <c r="AO42" s="142">
        <f>IF(OR((AO$39=$C42+$G42),(AO$39=$C42+$G42*2),(AO$39=$C42+$G42*3)),$F42*((1+'2- Data Entry'!$B$5)^('3-Cost Projections'!AO$39-'3-Cost Projections'!$C42)),0)</f>
        <v>0</v>
      </c>
      <c r="AP42" s="142">
        <f>IF(OR((AP$39=$C42+$G42),(AP$39=$C42+$G42*2),(AP$39=$C42+$G42*3)),$F42*((1+'2- Data Entry'!$B$5)^('3-Cost Projections'!AP$39-'3-Cost Projections'!$C42)),0)</f>
        <v>0</v>
      </c>
      <c r="AQ42" s="142">
        <f>IF(OR((AQ$39=$C42+$G42),(AQ$39=$C42+$G42*2),(AQ$39=$C42+$G42*3)),$F42*((1+'2- Data Entry'!$B$5)^('3-Cost Projections'!AQ$39-'3-Cost Projections'!$C42)),0)</f>
        <v>0</v>
      </c>
      <c r="AR42" s="142">
        <f>IF(OR((AR$39=$C42+$G42),(AR$39=$C42+$G42*2),(AR$39=$C42+$G42*3)),$F42*((1+'2- Data Entry'!$B$5)^('3-Cost Projections'!AR$39-'3-Cost Projections'!$C42)),0)</f>
        <v>0</v>
      </c>
      <c r="AS42" s="142">
        <f>IF(OR((AS$39=$C42+$G42),(AS$39=$C42+$G42*2),(AS$39=$C42+$G42*3)),$F42*((1+'2- Data Entry'!$B$5)^('3-Cost Projections'!AS$39-'3-Cost Projections'!$C42)),0)</f>
        <v>0</v>
      </c>
      <c r="AT42" s="142">
        <f>IF(OR((AT$39=$C42+$G42),(AT$39=$C42+$G42*2),(AT$39=$C42+$G42*3)),$F42*((1+'2- Data Entry'!$B$5)^('3-Cost Projections'!AT$39-'3-Cost Projections'!$C42)),0)</f>
        <v>0</v>
      </c>
      <c r="AU42" s="142">
        <f>IF(OR((AU$39=$C42+$G42),(AU$39=$C42+$G42*2),(AU$39=$C42+$G42*3)),$F42*((1+'2- Data Entry'!$B$5)^('3-Cost Projections'!AU$39-'3-Cost Projections'!$C42)),0)</f>
        <v>0</v>
      </c>
      <c r="AV42" s="142">
        <f>IF(OR((AV$39=$C42+$G42),(AV$39=$C42+$G42*2),(AV$39=$C42+$G42*3)),$F42*((1+'2- Data Entry'!$B$5)^('3-Cost Projections'!AV$39-'3-Cost Projections'!$C42)),0)</f>
        <v>0</v>
      </c>
    </row>
    <row r="43" spans="1:50" s="144" customFormat="1" x14ac:dyDescent="0.3">
      <c r="A43" s="130"/>
      <c r="B43" s="189" t="str">
        <f>'2- Data Entry'!D11</f>
        <v xml:space="preserve">Pump Head with handle </v>
      </c>
      <c r="C43" s="153">
        <f>'2- Data Entry'!F11</f>
        <v>0</v>
      </c>
      <c r="D43" s="154"/>
      <c r="E43" s="154"/>
      <c r="F43" s="155">
        <f>'2- Data Entry'!E11*'2- Data Entry'!$E$39</f>
        <v>0</v>
      </c>
      <c r="G43" s="156">
        <f>'6-Reference Data'!B14</f>
        <v>10</v>
      </c>
      <c r="H43" s="142">
        <f>IF(OR((H$39=$C43+$G43),(H$39=$C43+$G43*2),(H$39=$C43+$G43*3), (H$39=$C43+$G43*4), (H$39=$C43+$G43*5), (H$39=$C43+$G43*6), (H$39=$C43+$G43*7)),$F43*((1+'2- Data Entry'!$B$5)^('3-Cost Projections'!H$39-'3-Cost Projections'!$C43)),0)</f>
        <v>0</v>
      </c>
      <c r="I43" s="142">
        <f>IF(OR((I$39=$C43+$G43),(I$39=$C43+$G43*2),(I$39=$C43+$G43*3), (I$39=$C43+$G43*4), (I$39=$C43+$G43*5), (I$39=$C43+$G43*6), (I$39=$C43+$G43*7)),$F43*((1+'2- Data Entry'!$B$5)^('3-Cost Projections'!I$39-'3-Cost Projections'!$C43)),0)</f>
        <v>0</v>
      </c>
      <c r="J43" s="142">
        <f>IF(OR((J$39=$C43+$G43),(J$39=$C43+$G43*2),(J$39=$C43+$G43*3), (J$39=$C43+$G43*4), (J$39=$C43+$G43*5), (J$39=$C43+$G43*6), (J$39=$C43+$G43*7)),$F43*((1+'2- Data Entry'!$B$5)^('3-Cost Projections'!J$39-'3-Cost Projections'!$C43)),0)</f>
        <v>0</v>
      </c>
      <c r="K43" s="142">
        <f>IF(OR((K$39=$C43+$G43),(K$39=$C43+$G43*2),(K$39=$C43+$G43*3), (K$39=$C43+$G43*4), (K$39=$C43+$G43*5), (K$39=$C43+$G43*6), (K$39=$C43+$G43*7)),$F43*((1+'2- Data Entry'!$B$5)^('3-Cost Projections'!K$39-'3-Cost Projections'!$C43)),0)</f>
        <v>0</v>
      </c>
      <c r="L43" s="142">
        <f>IF(OR((L$39=$C43+$G43),(L$39=$C43+$G43*2),(L$39=$C43+$G43*3), (L$39=$C43+$G43*4), (L$39=$C43+$G43*5), (L$39=$C43+$G43*6), (L$39=$C43+$G43*7)),$F43*((1+'2- Data Entry'!$B$5)^('3-Cost Projections'!L$39-'3-Cost Projections'!$C43)),0)</f>
        <v>0</v>
      </c>
      <c r="M43" s="142">
        <f>IF(OR((M$39=$C43+$G43),(M$39=$C43+$G43*2),(M$39=$C43+$G43*3), (M$39=$C43+$G43*4), (M$39=$C43+$G43*5), (M$39=$C43+$G43*6), (M$39=$C43+$G43*7)),$F43*((1+'2- Data Entry'!$B$5)^('3-Cost Projections'!M$39-'3-Cost Projections'!$C43)),0)</f>
        <v>0</v>
      </c>
      <c r="N43" s="142">
        <f>IF(OR((N$39=$C43+$G43),(N$39=$C43+$G43*2),(N$39=$C43+$G43*3), (N$39=$C43+$G43*4), (N$39=$C43+$G43*5), (N$39=$C43+$G43*6), (N$39=$C43+$G43*7)),$F43*((1+'2- Data Entry'!$B$5)^('3-Cost Projections'!N$39-'3-Cost Projections'!$C43)),0)</f>
        <v>0</v>
      </c>
      <c r="O43" s="142">
        <f>IF(OR((O$39=$C43+$G43),(O$39=$C43+$G43*2),(O$39=$C43+$G43*3), (O$39=$C43+$G43*4), (O$39=$C43+$G43*5), (O$39=$C43+$G43*6), (O$39=$C43+$G43*7)),$F43*((1+'2- Data Entry'!$B$5)^('3-Cost Projections'!O$39-'3-Cost Projections'!$C43)),0)</f>
        <v>0</v>
      </c>
      <c r="P43" s="142">
        <f>IF(OR((P$39=$C43+$G43),(P$39=$C43+$G43*2),(P$39=$C43+$G43*3), (P$39=$C43+$G43*4), (P$39=$C43+$G43*5), (P$39=$C43+$G43*6), (P$39=$C43+$G43*7)),$F43*((1+'2- Data Entry'!$B$5)^('3-Cost Projections'!P$39-'3-Cost Projections'!$C43)),0)</f>
        <v>0</v>
      </c>
      <c r="Q43" s="142">
        <f>IF(OR((Q$39=$C43+$G43),(Q$39=$C43+$G43*2),(Q$39=$C43+$G43*3), (Q$39=$C43+$G43*4), (Q$39=$C43+$G43*5), (Q$39=$C43+$G43*6), (Q$39=$C43+$G43*7)),$F43*((1+'2- Data Entry'!$B$5)^('3-Cost Projections'!Q$39-'3-Cost Projections'!$C43)),0)</f>
        <v>0</v>
      </c>
      <c r="R43" s="142">
        <f>IF(OR((R$39=$C43+$G43),(R$39=$C43+$G43*2),(R$39=$C43+$G43*3), (R$39=$C43+$G43*4), (R$39=$C43+$G43*5), (R$39=$C43+$G43*6), (R$39=$C43+$G43*7)),$F43*((1+'2- Data Entry'!$B$5)^('3-Cost Projections'!R$39-'3-Cost Projections'!$C43)),0)</f>
        <v>0</v>
      </c>
      <c r="S43" s="142">
        <f>IF(OR((S$39=$C43+$G43),(S$39=$C43+$G43*2),(S$39=$C43+$G43*3), (S$39=$C43+$G43*4), (S$39=$C43+$G43*5), (S$39=$C43+$G43*6), (S$39=$C43+$G43*7)),$F43*((1+'2- Data Entry'!$B$5)^('3-Cost Projections'!S$39-'3-Cost Projections'!$C43)),0)</f>
        <v>0</v>
      </c>
      <c r="T43" s="142">
        <f>IF(OR((T$39=$C43+$G43),(T$39=$C43+$G43*2),(T$39=$C43+$G43*3), (T$39=$C43+$G43*4), (T$39=$C43+$G43*5), (T$39=$C43+$G43*6), (T$39=$C43+$G43*7)),$F43*((1+'2- Data Entry'!$B$5)^('3-Cost Projections'!T$39-'3-Cost Projections'!$C43)),0)</f>
        <v>0</v>
      </c>
      <c r="U43" s="142">
        <f>IF(OR((U$39=$C43+$G43),(U$39=$C43+$G43*2),(U$39=$C43+$G43*3), (U$39=$C43+$G43*4), (U$39=$C43+$G43*5), (U$39=$C43+$G43*6), (U$39=$C43+$G43*7)),$F43*((1+'2- Data Entry'!$B$5)^('3-Cost Projections'!U$39-'3-Cost Projections'!$C43)),0)</f>
        <v>0</v>
      </c>
      <c r="V43" s="142">
        <f>IF(OR((V$39=$C43+$G43),(V$39=$C43+$G43*2),(V$39=$C43+$G43*3), (V$39=$C43+$G43*4), (V$39=$C43+$G43*5), (V$39=$C43+$G43*6), (V$39=$C43+$G43*7)),$F43*((1+'2- Data Entry'!$B$5)^('3-Cost Projections'!V$39-'3-Cost Projections'!$C43)),0)</f>
        <v>0</v>
      </c>
      <c r="W43" s="142">
        <f>IF(OR((W$39=$C43+$G43),(W$39=$C43+$G43*2),(W$39=$C43+$G43*3), (W$39=$C43+$G43*4), (W$39=$C43+$G43*5), (W$39=$C43+$G43*6), (W$39=$C43+$G43*7)),$F43*((1+'2- Data Entry'!$B$5)^('3-Cost Projections'!W$39-'3-Cost Projections'!$C43)),0)</f>
        <v>0</v>
      </c>
      <c r="X43" s="142">
        <f>IF(OR((X$39=$C43+$G43),(X$39=$C43+$G43*2),(X$39=$C43+$G43*3), (X$39=$C43+$G43*4), (X$39=$C43+$G43*5), (X$39=$C43+$G43*6), (X$39=$C43+$G43*7)),$F43*((1+'2- Data Entry'!$B$5)^('3-Cost Projections'!X$39-'3-Cost Projections'!$C43)),0)</f>
        <v>0</v>
      </c>
      <c r="Y43" s="142">
        <f>IF(OR((Y$39=$C43+$G43),(Y$39=$C43+$G43*2),(Y$39=$C43+$G43*3), (Y$39=$C43+$G43*4), (Y$39=$C43+$G43*5), (Y$39=$C43+$G43*6), (Y$39=$C43+$G43*7)),$F43*((1+'2- Data Entry'!$B$5)^('3-Cost Projections'!Y$39-'3-Cost Projections'!$C43)),0)</f>
        <v>0</v>
      </c>
      <c r="Z43" s="142">
        <f>IF(OR((Z$39=$C43+$G43),(Z$39=$C43+$G43*2),(Z$39=$C43+$G43*3), (Z$39=$C43+$G43*4), (Z$39=$C43+$G43*5), (Z$39=$C43+$G43*6), (Z$39=$C43+$G43*7)),$F43*((1+'2- Data Entry'!$B$5)^('3-Cost Projections'!Z$39-'3-Cost Projections'!$C43)),0)</f>
        <v>0</v>
      </c>
      <c r="AA43" s="142">
        <f>IF(OR((AA$39=$C43+$G43),(AA$39=$C43+$G43*2),(AA$39=$C43+$G43*3), (AA$39=$C43+$G43*4), (AA$39=$C43+$G43*5), (AA$39=$C43+$G43*6), (AA$39=$C43+$G43*7)),$F43*((1+'2- Data Entry'!$B$5)^('3-Cost Projections'!AA$39-'3-Cost Projections'!$C43)),0)</f>
        <v>0</v>
      </c>
      <c r="AB43" s="142">
        <f>IF(OR((AB$39=$C43+$G43),(AB$39=$C43+$G43*2),(AB$39=$C43+$G43*3), (AB$39=$C43+$G43*4), (AB$39=$C43+$G43*5), (AB$39=$C43+$G43*6), (AB$39=$C43+$G43*7)),$F43*((1+'2- Data Entry'!$B$5)^('3-Cost Projections'!AB$39-'3-Cost Projections'!$C43)),0)</f>
        <v>0</v>
      </c>
      <c r="AC43" s="142">
        <f>IF(OR((AC$39=$C43+$G43),(AC$39=$C43+$G43*2),(AC$39=$C43+$G43*3), (AC$39=$C43+$G43*4), (AC$39=$C43+$G43*5), (AC$39=$C43+$G43*6), (AC$39=$C43+$G43*7)),$F43*((1+'2- Data Entry'!$B$5)^('3-Cost Projections'!AC$39-'3-Cost Projections'!$C43)),0)</f>
        <v>0</v>
      </c>
      <c r="AD43" s="142">
        <f>IF(OR((AD$39=$C43+$G43),(AD$39=$C43+$G43*2),(AD$39=$C43+$G43*3), (AD$39=$C43+$G43*4), (AD$39=$C43+$G43*5), (AD$39=$C43+$G43*6), (AD$39=$C43+$G43*7)),$F43*((1+'2- Data Entry'!$B$5)^('3-Cost Projections'!AD$39-'3-Cost Projections'!$C43)),0)</f>
        <v>0</v>
      </c>
      <c r="AE43" s="142">
        <f>IF(OR((AE$39=$C43+$G43),(AE$39=$C43+$G43*2),(AE$39=$C43+$G43*3), (AE$39=$C43+$G43*4), (AE$39=$C43+$G43*5), (AE$39=$C43+$G43*6), (AE$39=$C43+$G43*7)),$F43*((1+'2- Data Entry'!$B$5)^('3-Cost Projections'!AE$39-'3-Cost Projections'!$C43)),0)</f>
        <v>0</v>
      </c>
      <c r="AF43" s="142">
        <f>IF(OR((AF$39=$C43+$G43),(AF$39=$C43+$G43*2),(AF$39=$C43+$G43*3), (AF$39=$C43+$G43*4), (AF$39=$C43+$G43*5), (AF$39=$C43+$G43*6), (AF$39=$C43+$G43*7)),$F43*((1+'2- Data Entry'!$B$5)^('3-Cost Projections'!AF$39-'3-Cost Projections'!$C43)),0)</f>
        <v>0</v>
      </c>
      <c r="AG43" s="142">
        <f>IF(OR((AG$39=$C43+$G43),(AG$39=$C43+$G43*2),(AG$39=$C43+$G43*3), (AG$39=$C43+$G43*4), (AG$39=$C43+$G43*5), (AG$39=$C43+$G43*6), (AG$39=$C43+$G43*7)),$F43*((1+'2- Data Entry'!$B$5)^('3-Cost Projections'!AG$39-'3-Cost Projections'!$C43)),0)</f>
        <v>0</v>
      </c>
      <c r="AH43" s="142">
        <f>IF(OR((AH$39=$C43+$G43),(AH$39=$C43+$G43*2),(AH$39=$C43+$G43*3), (AH$39=$C43+$G43*4), (AH$39=$C43+$G43*5), (AH$39=$C43+$G43*6), (AH$39=$C43+$G43*7)),$F43*((1+'2- Data Entry'!$B$5)^('3-Cost Projections'!AH$39-'3-Cost Projections'!$C43)),0)</f>
        <v>0</v>
      </c>
      <c r="AI43" s="142">
        <f>IF(OR((AI$39=$C43+$G43),(AI$39=$C43+$G43*2),(AI$39=$C43+$G43*3), (AI$39=$C43+$G43*4), (AI$39=$C43+$G43*5), (AI$39=$C43+$G43*6), (AI$39=$C43+$G43*7)),$F43*((1+'2- Data Entry'!$B$5)^('3-Cost Projections'!AI$39-'3-Cost Projections'!$C43)),0)</f>
        <v>0</v>
      </c>
      <c r="AJ43" s="142">
        <f>IF(OR((AJ$39=$C43+$G43),(AJ$39=$C43+$G43*2),(AJ$39=$C43+$G43*3), (AJ$39=$C43+$G43*4), (AJ$39=$C43+$G43*5), (AJ$39=$C43+$G43*6), (AJ$39=$C43+$G43*7)),$F43*((1+'2- Data Entry'!$B$5)^('3-Cost Projections'!AJ$39-'3-Cost Projections'!$C43)),0)</f>
        <v>0</v>
      </c>
      <c r="AK43" s="142">
        <f>IF(OR((AK$39=$C43+$G43),(AK$39=$C43+$G43*2),(AK$39=$C43+$G43*3), (AK$39=$C43+$G43*4), (AK$39=$C43+$G43*5), (AK$39=$C43+$G43*6), (AK$39=$C43+$G43*7)),$F43*((1+'2- Data Entry'!$B$5)^('3-Cost Projections'!AK$39-'3-Cost Projections'!$C43)),0)</f>
        <v>0</v>
      </c>
      <c r="AL43" s="142">
        <f>IF(OR((AL$39=$C43+$G43),(AL$39=$C43+$G43*2),(AL$39=$C43+$G43*3), (AL$39=$C43+$G43*4), (AL$39=$C43+$G43*5), (AL$39=$C43+$G43*6), (AL$39=$C43+$G43*7)),$F43*((1+'2- Data Entry'!$B$5)^('3-Cost Projections'!AL$39-'3-Cost Projections'!$C43)),0)</f>
        <v>0</v>
      </c>
      <c r="AM43" s="142">
        <f>IF(OR((AM$39=$C43+$G43),(AM$39=$C43+$G43*2),(AM$39=$C43+$G43*3), (AM$39=$C43+$G43*4), (AM$39=$C43+$G43*5), (AM$39=$C43+$G43*6), (AM$39=$C43+$G43*7)),$F43*((1+'2- Data Entry'!$B$5)^('3-Cost Projections'!AM$39-'3-Cost Projections'!$C43)),0)</f>
        <v>0</v>
      </c>
      <c r="AN43" s="142">
        <f>IF(OR((AN$39=$C43+$G43),(AN$39=$C43+$G43*2),(AN$39=$C43+$G43*3), (AN$39=$C43+$G43*4), (AN$39=$C43+$G43*5), (AN$39=$C43+$G43*6), (AN$39=$C43+$G43*7)),$F43*((1+'2- Data Entry'!$B$5)^('3-Cost Projections'!AN$39-'3-Cost Projections'!$C43)),0)</f>
        <v>0</v>
      </c>
      <c r="AO43" s="142">
        <f>IF(OR((AO$39=$C43+$G43),(AO$39=$C43+$G43*2),(AO$39=$C43+$G43*3), (AO$39=$C43+$G43*4), (AO$39=$C43+$G43*5), (AO$39=$C43+$G43*6), (AO$39=$C43+$G43*7)),$F43*((1+'2- Data Entry'!$B$5)^('3-Cost Projections'!AO$39-'3-Cost Projections'!$C43)),0)</f>
        <v>0</v>
      </c>
      <c r="AP43" s="142">
        <f>IF(OR((AP$39=$C43+$G43),(AP$39=$C43+$G43*2),(AP$39=$C43+$G43*3), (AP$39=$C43+$G43*4), (AP$39=$C43+$G43*5), (AP$39=$C43+$G43*6), (AP$39=$C43+$G43*7)),$F43*((1+'2- Data Entry'!$B$5)^('3-Cost Projections'!AP$39-'3-Cost Projections'!$C43)),0)</f>
        <v>0</v>
      </c>
      <c r="AQ43" s="142">
        <f>IF(OR((AQ$39=$C43+$G43),(AQ$39=$C43+$G43*2),(AQ$39=$C43+$G43*3), (AQ$39=$C43+$G43*4), (AQ$39=$C43+$G43*5), (AQ$39=$C43+$G43*6), (AQ$39=$C43+$G43*7)),$F43*((1+'2- Data Entry'!$B$5)^('3-Cost Projections'!AQ$39-'3-Cost Projections'!$C43)),0)</f>
        <v>0</v>
      </c>
      <c r="AR43" s="142">
        <f>IF(OR((AR$39=$C43+$G43),(AR$39=$C43+$G43*2),(AR$39=$C43+$G43*3), (AR$39=$C43+$G43*4), (AR$39=$C43+$G43*5), (AR$39=$C43+$G43*6), (AR$39=$C43+$G43*7)),$F43*((1+'2- Data Entry'!$B$5)^('3-Cost Projections'!AR$39-'3-Cost Projections'!$C43)),0)</f>
        <v>0</v>
      </c>
      <c r="AS43" s="142">
        <f>IF(OR((AS$39=$C43+$G43),(AS$39=$C43+$G43*2),(AS$39=$C43+$G43*3), (AS$39=$C43+$G43*4), (AS$39=$C43+$G43*5), (AS$39=$C43+$G43*6), (AS$39=$C43+$G43*7)),$F43*((1+'2- Data Entry'!$B$5)^('3-Cost Projections'!AS$39-'3-Cost Projections'!$C43)),0)</f>
        <v>0</v>
      </c>
      <c r="AT43" s="142">
        <f>IF(OR((AT$39=$C43+$G43),(AT$39=$C43+$G43*2),(AT$39=$C43+$G43*3), (AT$39=$C43+$G43*4), (AT$39=$C43+$G43*5), (AT$39=$C43+$G43*6), (AT$39=$C43+$G43*7)),$F43*((1+'2- Data Entry'!$B$5)^('3-Cost Projections'!AT$39-'3-Cost Projections'!$C43)),0)</f>
        <v>0</v>
      </c>
      <c r="AU43" s="142">
        <f>IF(OR((AU$39=$C43+$G43),(AU$39=$C43+$G43*2),(AU$39=$C43+$G43*3), (AU$39=$C43+$G43*4), (AU$39=$C43+$G43*5), (AU$39=$C43+$G43*6), (AU$39=$C43+$G43*7)),$F43*((1+'2- Data Entry'!$B$5)^('3-Cost Projections'!AU$39-'3-Cost Projections'!$C43)),0)</f>
        <v>0</v>
      </c>
      <c r="AV43" s="142">
        <f>IF(OR((AV$39=$C43+$G43),(AV$39=$C43+$G43*2),(AV$39=$C43+$G43*3), (AV$39=$C43+$G43*4), (AV$39=$C43+$G43*5), (AV$39=$C43+$G43*6), (AV$39=$C43+$G43*7)),$F43*((1+'2- Data Entry'!$B$5)^('3-Cost Projections'!AV$39-'3-Cost Projections'!$C43)),0)</f>
        <v>0</v>
      </c>
    </row>
    <row r="44" spans="1:50" s="144" customFormat="1" x14ac:dyDescent="0.3">
      <c r="A44" s="130"/>
      <c r="B44" s="189" t="str">
        <f>'2- Data Entry'!D12</f>
        <v>Water tank</v>
      </c>
      <c r="C44" s="153">
        <f>'2- Data Entry'!F12</f>
        <v>0</v>
      </c>
      <c r="D44" s="154"/>
      <c r="E44" s="154"/>
      <c r="F44" s="155">
        <f>'2- Data Entry'!E12*'2- Data Entry'!$E$39</f>
        <v>0</v>
      </c>
      <c r="G44" s="156">
        <f>'6-Reference Data'!B15</f>
        <v>10</v>
      </c>
      <c r="H44" s="142">
        <f>IF(OR((H$39=$C44+$G44),(H$39=$C44+$G44*2),(H$39=$C44+$G44*3)),$F44*((1+'2- Data Entry'!$B$5)^('3-Cost Projections'!H$39-'3-Cost Projections'!$C44)),0)</f>
        <v>0</v>
      </c>
      <c r="I44" s="142">
        <f>IF(OR((I$39=$C44+$G44),(I$39=$C44+$G44*2),(I$39=$C44+$G44*3)),$F44*((1+'2- Data Entry'!$B$5)^('3-Cost Projections'!I$39-'3-Cost Projections'!$C44)),0)</f>
        <v>0</v>
      </c>
      <c r="J44" s="142">
        <f>IF(OR((J$39=$C44+$G44),(J$39=$C44+$G44*2),(J$39=$C44+$G44*3)),$F44*((1+'2- Data Entry'!$B$5)^('3-Cost Projections'!J$39-'3-Cost Projections'!$C44)),0)</f>
        <v>0</v>
      </c>
      <c r="K44" s="142">
        <f>IF(OR((K$39=$C44+$G44),(K$39=$C44+$G44*2),(K$39=$C44+$G44*3)),$F44*((1+'2- Data Entry'!$B$5)^('3-Cost Projections'!K$39-'3-Cost Projections'!$C44)),0)</f>
        <v>0</v>
      </c>
      <c r="L44" s="142">
        <f>IF(OR((L$39=$C44+$G44),(L$39=$C44+$G44*2),(L$39=$C44+$G44*3)),$F44*((1+'2- Data Entry'!$B$5)^('3-Cost Projections'!L$39-'3-Cost Projections'!$C44)),0)</f>
        <v>0</v>
      </c>
      <c r="M44" s="142">
        <f>IF(OR((M$39=$C44+$G44),(M$39=$C44+$G44*2),(M$39=$C44+$G44*3)),$F44*((1+'2- Data Entry'!$B$5)^('3-Cost Projections'!M$39-'3-Cost Projections'!$C44)),0)</f>
        <v>0</v>
      </c>
      <c r="N44" s="142">
        <f>IF(OR((N$39=$C44+$G44),(N$39=$C44+$G44*2),(N$39=$C44+$G44*3)),$F44*((1+'2- Data Entry'!$B$5)^('3-Cost Projections'!N$39-'3-Cost Projections'!$C44)),0)</f>
        <v>0</v>
      </c>
      <c r="O44" s="142">
        <f>IF(OR((O$39=$C44+$G44),(O$39=$C44+$G44*2),(O$39=$C44+$G44*3)),$F44*((1+'2- Data Entry'!$B$5)^('3-Cost Projections'!O$39-'3-Cost Projections'!$C44)),0)</f>
        <v>0</v>
      </c>
      <c r="P44" s="142">
        <f>IF(OR((P$39=$C44+$G44),(P$39=$C44+$G44*2),(P$39=$C44+$G44*3)),$F44*((1+'2- Data Entry'!$B$5)^('3-Cost Projections'!P$39-'3-Cost Projections'!$C44)),0)</f>
        <v>0</v>
      </c>
      <c r="Q44" s="142">
        <f>IF(OR((Q$39=$C44+$G44),(Q$39=$C44+$G44*2),(Q$39=$C44+$G44*3)),$F44*((1+'2- Data Entry'!$B$5)^('3-Cost Projections'!Q$39-'3-Cost Projections'!$C44)),0)</f>
        <v>0</v>
      </c>
      <c r="R44" s="142">
        <f>IF(OR((R$39=$C44+$G44),(R$39=$C44+$G44*2),(R$39=$C44+$G44*3)),$F44*((1+'2- Data Entry'!$B$5)^('3-Cost Projections'!R$39-'3-Cost Projections'!$C44)),0)</f>
        <v>0</v>
      </c>
      <c r="S44" s="142">
        <f>IF(OR((S$39=$C44+$G44),(S$39=$C44+$G44*2),(S$39=$C44+$G44*3)),$F44*((1+'2- Data Entry'!$B$5)^('3-Cost Projections'!S$39-'3-Cost Projections'!$C44)),0)</f>
        <v>0</v>
      </c>
      <c r="T44" s="142">
        <f>IF(OR((T$39=$C44+$G44),(T$39=$C44+$G44*2),(T$39=$C44+$G44*3)),$F44*((1+'2- Data Entry'!$B$5)^('3-Cost Projections'!T$39-'3-Cost Projections'!$C44)),0)</f>
        <v>0</v>
      </c>
      <c r="U44" s="142">
        <f>IF(OR((U$39=$C44+$G44),(U$39=$C44+$G44*2),(U$39=$C44+$G44*3)),$F44*((1+'2- Data Entry'!$B$5)^('3-Cost Projections'!U$39-'3-Cost Projections'!$C44)),0)</f>
        <v>0</v>
      </c>
      <c r="V44" s="142">
        <f>IF(OR((V$39=$C44+$G44),(V$39=$C44+$G44*2),(V$39=$C44+$G44*3)),$F44*((1+'2- Data Entry'!$B$5)^('3-Cost Projections'!V$39-'3-Cost Projections'!$C44)),0)</f>
        <v>0</v>
      </c>
      <c r="W44" s="142">
        <f>IF(OR((W$39=$C44+$G44),(W$39=$C44+$G44*2),(W$39=$C44+$G44*3)),$F44*((1+'2- Data Entry'!$B$5)^('3-Cost Projections'!W$39-'3-Cost Projections'!$C44)),0)</f>
        <v>0</v>
      </c>
      <c r="X44" s="142">
        <f>IF(OR((X$39=$C44+$G44),(X$39=$C44+$G44*2),(X$39=$C44+$G44*3)),$F44*((1+'2- Data Entry'!$B$5)^('3-Cost Projections'!X$39-'3-Cost Projections'!$C44)),0)</f>
        <v>0</v>
      </c>
      <c r="Y44" s="142">
        <f>IF(OR((Y$39=$C44+$G44),(Y$39=$C44+$G44*2),(Y$39=$C44+$G44*3)),$F44*((1+'2- Data Entry'!$B$5)^('3-Cost Projections'!Y$39-'3-Cost Projections'!$C44)),0)</f>
        <v>0</v>
      </c>
      <c r="Z44" s="142">
        <f>IF(OR((Z$39=$C44+$G44),(Z$39=$C44+$G44*2),(Z$39=$C44+$G44*3)),$F44*((1+'2- Data Entry'!$B$5)^('3-Cost Projections'!Z$39-'3-Cost Projections'!$C44)),0)</f>
        <v>0</v>
      </c>
      <c r="AA44" s="142">
        <f>IF(OR((AA$39=$C44+$G44),(AA$39=$C44+$G44*2),(AA$39=$C44+$G44*3)),$F44*((1+'2- Data Entry'!$B$5)^('3-Cost Projections'!AA$39-'3-Cost Projections'!$C44)),0)</f>
        <v>0</v>
      </c>
      <c r="AB44" s="142">
        <f>IF(OR((AB$39=$C44+$G44),(AB$39=$C44+$G44*2),(AB$39=$C44+$G44*3)),$F44*((1+'2- Data Entry'!$B$5)^('3-Cost Projections'!AB$39-'3-Cost Projections'!$C44)),0)</f>
        <v>0</v>
      </c>
      <c r="AC44" s="142">
        <f>IF(OR((AC$39=$C44+$G44),(AC$39=$C44+$G44*2),(AC$39=$C44+$G44*3)),$F44*((1+'2- Data Entry'!$B$5)^('3-Cost Projections'!AC$39-'3-Cost Projections'!$C44)),0)</f>
        <v>0</v>
      </c>
      <c r="AD44" s="142">
        <f>IF(OR((AD$39=$C44+$G44),(AD$39=$C44+$G44*2),(AD$39=$C44+$G44*3)),$F44*((1+'2- Data Entry'!$B$5)^('3-Cost Projections'!AD$39-'3-Cost Projections'!$C44)),0)</f>
        <v>0</v>
      </c>
      <c r="AE44" s="142">
        <f>IF(OR((AE$39=$C44+$G44),(AE$39=$C44+$G44*2),(AE$39=$C44+$G44*3)),$F44*((1+'2- Data Entry'!$B$5)^('3-Cost Projections'!AE$39-'3-Cost Projections'!$C44)),0)</f>
        <v>0</v>
      </c>
      <c r="AF44" s="142">
        <f>IF(OR((AF$39=$C44+$G44),(AF$39=$C44+$G44*2),(AF$39=$C44+$G44*3)),$F44*((1+'2- Data Entry'!$B$5)^('3-Cost Projections'!AF$39-'3-Cost Projections'!$C44)),0)</f>
        <v>0</v>
      </c>
      <c r="AG44" s="142">
        <f>IF(OR((AG$39=$C44+$G44),(AG$39=$C44+$G44*2),(AG$39=$C44+$G44*3)),$F44*((1+'2- Data Entry'!$B$5)^('3-Cost Projections'!AG$39-'3-Cost Projections'!$C44)),0)</f>
        <v>0</v>
      </c>
      <c r="AH44" s="142">
        <f>IF(OR((AH$39=$C44+$G44),(AH$39=$C44+$G44*2),(AH$39=$C44+$G44*3)),$F44*((1+'2- Data Entry'!$B$5)^('3-Cost Projections'!AH$39-'3-Cost Projections'!$C44)),0)</f>
        <v>0</v>
      </c>
      <c r="AI44" s="142">
        <f>IF(OR((AI$39=$C44+$G44),(AI$39=$C44+$G44*2),(AI$39=$C44+$G44*3)),$F44*((1+'2- Data Entry'!$B$5)^('3-Cost Projections'!AI$39-'3-Cost Projections'!$C44)),0)</f>
        <v>0</v>
      </c>
      <c r="AJ44" s="142">
        <f>IF(OR((AJ$39=$C44+$G44),(AJ$39=$C44+$G44*2),(AJ$39=$C44+$G44*3)),$F44*((1+'2- Data Entry'!$B$5)^('3-Cost Projections'!AJ$39-'3-Cost Projections'!$C44)),0)</f>
        <v>0</v>
      </c>
      <c r="AK44" s="142">
        <f>IF(OR((AK$39=$C44+$G44),(AK$39=$C44+$G44*2),(AK$39=$C44+$G44*3)),$F44*((1+'2- Data Entry'!$B$5)^('3-Cost Projections'!AK$39-'3-Cost Projections'!$C44)),0)</f>
        <v>0</v>
      </c>
      <c r="AL44" s="142">
        <f>IF(OR((AL$39=$C44+$G44),(AL$39=$C44+$G44*2),(AL$39=$C44+$G44*3)),$F44*((1+'2- Data Entry'!$B$5)^('3-Cost Projections'!AL$39-'3-Cost Projections'!$C44)),0)</f>
        <v>0</v>
      </c>
      <c r="AM44" s="142">
        <f>IF(OR((AM$39=$C44+$G44),(AM$39=$C44+$G44*2),(AM$39=$C44+$G44*3)),$F44*((1+'2- Data Entry'!$B$5)^('3-Cost Projections'!AM$39-'3-Cost Projections'!$C44)),0)</f>
        <v>0</v>
      </c>
      <c r="AN44" s="142">
        <f>IF(OR((AN$39=$C44+$G44),(AN$39=$C44+$G44*2),(AN$39=$C44+$G44*3)),$F44*((1+'2- Data Entry'!$B$5)^('3-Cost Projections'!AN$39-'3-Cost Projections'!$C44)),0)</f>
        <v>0</v>
      </c>
      <c r="AO44" s="142">
        <f>IF(OR((AO$39=$C44+$G44),(AO$39=$C44+$G44*2),(AO$39=$C44+$G44*3)),$F44*((1+'2- Data Entry'!$B$5)^('3-Cost Projections'!AO$39-'3-Cost Projections'!$C44)),0)</f>
        <v>0</v>
      </c>
      <c r="AP44" s="142">
        <f>IF(OR((AP$39=$C44+$G44),(AP$39=$C44+$G44*2),(AP$39=$C44+$G44*3)),$F44*((1+'2- Data Entry'!$B$5)^('3-Cost Projections'!AP$39-'3-Cost Projections'!$C44)),0)</f>
        <v>0</v>
      </c>
      <c r="AQ44" s="142">
        <f>IF(OR((AQ$39=$C44+$G44),(AQ$39=$C44+$G44*2),(AQ$39=$C44+$G44*3)),$F44*((1+'2- Data Entry'!$B$5)^('3-Cost Projections'!AQ$39-'3-Cost Projections'!$C44)),0)</f>
        <v>0</v>
      </c>
      <c r="AR44" s="142">
        <f>IF(OR((AR$39=$C44+$G44),(AR$39=$C44+$G44*2),(AR$39=$C44+$G44*3)),$F44*((1+'2- Data Entry'!$B$5)^('3-Cost Projections'!AR$39-'3-Cost Projections'!$C44)),0)</f>
        <v>0</v>
      </c>
      <c r="AS44" s="142">
        <f>IF(OR((AS$39=$C44+$G44),(AS$39=$C44+$G44*2),(AS$39=$C44+$G44*3)),$F44*((1+'2- Data Entry'!$B$5)^('3-Cost Projections'!AS$39-'3-Cost Projections'!$C44)),0)</f>
        <v>0</v>
      </c>
      <c r="AT44" s="142">
        <f>IF(OR((AT$39=$C44+$G44),(AT$39=$C44+$G44*2),(AT$39=$C44+$G44*3)),$F44*((1+'2- Data Entry'!$B$5)^('3-Cost Projections'!AT$39-'3-Cost Projections'!$C44)),0)</f>
        <v>0</v>
      </c>
      <c r="AU44" s="142">
        <f>IF(OR((AU$39=$C44+$G44),(AU$39=$C44+$G44*2),(AU$39=$C44+$G44*3)),$F44*((1+'2- Data Entry'!$B$5)^('3-Cost Projections'!AU$39-'3-Cost Projections'!$C44)),0)</f>
        <v>0</v>
      </c>
      <c r="AV44" s="142">
        <f>IF(OR((AV$39=$C44+$G44),(AV$39=$C44+$G44*2),(AV$39=$C44+$G44*3)),$F44*((1+'2- Data Entry'!$B$5)^('3-Cost Projections'!AV$39-'3-Cost Projections'!$C44)),0)</f>
        <v>0</v>
      </c>
    </row>
    <row r="45" spans="1:50" s="144" customFormat="1" x14ac:dyDescent="0.3">
      <c r="A45" s="130"/>
      <c r="B45" s="189" t="str">
        <f>'2- Data Entry'!D13</f>
        <v>Rising Mains (Pipes)</v>
      </c>
      <c r="C45" s="153">
        <f>'2- Data Entry'!F13</f>
        <v>0</v>
      </c>
      <c r="D45" s="154"/>
      <c r="E45" s="154"/>
      <c r="F45" s="155">
        <f>'2- Data Entry'!E13*'2- Data Entry'!$E$39</f>
        <v>0</v>
      </c>
      <c r="G45" s="156">
        <f>'6-Reference Data'!B16</f>
        <v>10</v>
      </c>
      <c r="H45" s="142">
        <f>IF(OR((H$39=$C45+$G45),(H$39=$C45+$G45*2),(H$39=$C45+$G45*3), (H$39=$C45+$G45*4), (H$39=$C45+$G45*5), (H$39=$C45+$G45*6), (H$39=$C45+$G45*7)),$F45*((1+'2- Data Entry'!$B$5)^('3-Cost Projections'!H$39-'3-Cost Projections'!$C45)),0)</f>
        <v>0</v>
      </c>
      <c r="I45" s="142">
        <f>IF(OR((I$39=$C45+$G45),(I$39=$C45+$G45*2),(I$39=$C45+$G45*3), (I$39=$C45+$G45*4), (I$39=$C45+$G45*5), (I$39=$C45+$G45*6), (I$39=$C45+$G45*7)),$F45*((1+'2- Data Entry'!$B$5)^('3-Cost Projections'!I$39-'3-Cost Projections'!$C45)),0)</f>
        <v>0</v>
      </c>
      <c r="J45" s="142">
        <f>IF(OR((J$39=$C45+$G45),(J$39=$C45+$G45*2),(J$39=$C45+$G45*3), (J$39=$C45+$G45*4), (J$39=$C45+$G45*5), (J$39=$C45+$G45*6), (J$39=$C45+$G45*7)),$F45*((1+'2- Data Entry'!$B$5)^('3-Cost Projections'!J$39-'3-Cost Projections'!$C45)),0)</f>
        <v>0</v>
      </c>
      <c r="K45" s="142">
        <f>IF(OR((K$39=$C45+$G45),(K$39=$C45+$G45*2),(K$39=$C45+$G45*3), (K$39=$C45+$G45*4), (K$39=$C45+$G45*5), (K$39=$C45+$G45*6), (K$39=$C45+$G45*7)),$F45*((1+'2- Data Entry'!$B$5)^('3-Cost Projections'!K$39-'3-Cost Projections'!$C45)),0)</f>
        <v>0</v>
      </c>
      <c r="L45" s="142">
        <f>IF(OR((L$39=$C45+$G45),(L$39=$C45+$G45*2),(L$39=$C45+$G45*3), (L$39=$C45+$G45*4), (L$39=$C45+$G45*5), (L$39=$C45+$G45*6), (L$39=$C45+$G45*7)),$F45*((1+'2- Data Entry'!$B$5)^('3-Cost Projections'!L$39-'3-Cost Projections'!$C45)),0)</f>
        <v>0</v>
      </c>
      <c r="M45" s="142">
        <f>IF(OR((M$39=$C45+$G45),(M$39=$C45+$G45*2),(M$39=$C45+$G45*3), (M$39=$C45+$G45*4), (M$39=$C45+$G45*5), (M$39=$C45+$G45*6), (M$39=$C45+$G45*7)),$F45*((1+'2- Data Entry'!$B$5)^('3-Cost Projections'!M$39-'3-Cost Projections'!$C45)),0)</f>
        <v>0</v>
      </c>
      <c r="N45" s="142">
        <f>IF(OR((N$39=$C45+$G45),(N$39=$C45+$G45*2),(N$39=$C45+$G45*3), (N$39=$C45+$G45*4), (N$39=$C45+$G45*5), (N$39=$C45+$G45*6), (N$39=$C45+$G45*7)),$F45*((1+'2- Data Entry'!$B$5)^('3-Cost Projections'!N$39-'3-Cost Projections'!$C45)),0)</f>
        <v>0</v>
      </c>
      <c r="O45" s="142">
        <f>IF(OR((O$39=$C45+$G45),(O$39=$C45+$G45*2),(O$39=$C45+$G45*3), (O$39=$C45+$G45*4), (O$39=$C45+$G45*5), (O$39=$C45+$G45*6), (O$39=$C45+$G45*7)),$F45*((1+'2- Data Entry'!$B$5)^('3-Cost Projections'!O$39-'3-Cost Projections'!$C45)),0)</f>
        <v>0</v>
      </c>
      <c r="P45" s="142">
        <f>IF(OR((P$39=$C45+$G45),(P$39=$C45+$G45*2),(P$39=$C45+$G45*3), (P$39=$C45+$G45*4), (P$39=$C45+$G45*5), (P$39=$C45+$G45*6), (P$39=$C45+$G45*7)),$F45*((1+'2- Data Entry'!$B$5)^('3-Cost Projections'!P$39-'3-Cost Projections'!$C45)),0)</f>
        <v>0</v>
      </c>
      <c r="Q45" s="142">
        <f>IF(OR((Q$39=$C45+$G45),(Q$39=$C45+$G45*2),(Q$39=$C45+$G45*3), (Q$39=$C45+$G45*4), (Q$39=$C45+$G45*5), (Q$39=$C45+$G45*6), (Q$39=$C45+$G45*7)),$F45*((1+'2- Data Entry'!$B$5)^('3-Cost Projections'!Q$39-'3-Cost Projections'!$C45)),0)</f>
        <v>0</v>
      </c>
      <c r="R45" s="142">
        <f>IF(OR((R$39=$C45+$G45),(R$39=$C45+$G45*2),(R$39=$C45+$G45*3), (R$39=$C45+$G45*4), (R$39=$C45+$G45*5), (R$39=$C45+$G45*6), (R$39=$C45+$G45*7)),$F45*((1+'2- Data Entry'!$B$5)^('3-Cost Projections'!R$39-'3-Cost Projections'!$C45)),0)</f>
        <v>0</v>
      </c>
      <c r="S45" s="142">
        <f>IF(OR((S$39=$C45+$G45),(S$39=$C45+$G45*2),(S$39=$C45+$G45*3), (S$39=$C45+$G45*4), (S$39=$C45+$G45*5), (S$39=$C45+$G45*6), (S$39=$C45+$G45*7)),$F45*((1+'2- Data Entry'!$B$5)^('3-Cost Projections'!S$39-'3-Cost Projections'!$C45)),0)</f>
        <v>0</v>
      </c>
      <c r="T45" s="142">
        <f>IF(OR((T$39=$C45+$G45),(T$39=$C45+$G45*2),(T$39=$C45+$G45*3), (T$39=$C45+$G45*4), (T$39=$C45+$G45*5), (T$39=$C45+$G45*6), (T$39=$C45+$G45*7)),$F45*((1+'2- Data Entry'!$B$5)^('3-Cost Projections'!T$39-'3-Cost Projections'!$C45)),0)</f>
        <v>0</v>
      </c>
      <c r="U45" s="142">
        <f>IF(OR((U$39=$C45+$G45),(U$39=$C45+$G45*2),(U$39=$C45+$G45*3), (U$39=$C45+$G45*4), (U$39=$C45+$G45*5), (U$39=$C45+$G45*6), (U$39=$C45+$G45*7)),$F45*((1+'2- Data Entry'!$B$5)^('3-Cost Projections'!U$39-'3-Cost Projections'!$C45)),0)</f>
        <v>0</v>
      </c>
      <c r="V45" s="142">
        <f>IF(OR((V$39=$C45+$G45),(V$39=$C45+$G45*2),(V$39=$C45+$G45*3), (V$39=$C45+$G45*4), (V$39=$C45+$G45*5), (V$39=$C45+$G45*6), (V$39=$C45+$G45*7)),$F45*((1+'2- Data Entry'!$B$5)^('3-Cost Projections'!V$39-'3-Cost Projections'!$C45)),0)</f>
        <v>0</v>
      </c>
      <c r="W45" s="142">
        <f>IF(OR((W$39=$C45+$G45),(W$39=$C45+$G45*2),(W$39=$C45+$G45*3), (W$39=$C45+$G45*4), (W$39=$C45+$G45*5), (W$39=$C45+$G45*6), (W$39=$C45+$G45*7)),$F45*((1+'2- Data Entry'!$B$5)^('3-Cost Projections'!W$39-'3-Cost Projections'!$C45)),0)</f>
        <v>0</v>
      </c>
      <c r="X45" s="142">
        <f>IF(OR((X$39=$C45+$G45),(X$39=$C45+$G45*2),(X$39=$C45+$G45*3), (X$39=$C45+$G45*4), (X$39=$C45+$G45*5), (X$39=$C45+$G45*6), (X$39=$C45+$G45*7)),$F45*((1+'2- Data Entry'!$B$5)^('3-Cost Projections'!X$39-'3-Cost Projections'!$C45)),0)</f>
        <v>0</v>
      </c>
      <c r="Y45" s="142">
        <f>IF(OR((Y$39=$C45+$G45),(Y$39=$C45+$G45*2),(Y$39=$C45+$G45*3), (Y$39=$C45+$G45*4), (Y$39=$C45+$G45*5), (Y$39=$C45+$G45*6), (Y$39=$C45+$G45*7)),$F45*((1+'2- Data Entry'!$B$5)^('3-Cost Projections'!Y$39-'3-Cost Projections'!$C45)),0)</f>
        <v>0</v>
      </c>
      <c r="Z45" s="142">
        <f>IF(OR((Z$39=$C45+$G45),(Z$39=$C45+$G45*2),(Z$39=$C45+$G45*3), (Z$39=$C45+$G45*4), (Z$39=$C45+$G45*5), (Z$39=$C45+$G45*6), (Z$39=$C45+$G45*7)),$F45*((1+'2- Data Entry'!$B$5)^('3-Cost Projections'!Z$39-'3-Cost Projections'!$C45)),0)</f>
        <v>0</v>
      </c>
      <c r="AA45" s="142">
        <f>IF(OR((AA$39=$C45+$G45),(AA$39=$C45+$G45*2),(AA$39=$C45+$G45*3), (AA$39=$C45+$G45*4), (AA$39=$C45+$G45*5), (AA$39=$C45+$G45*6), (AA$39=$C45+$G45*7)),$F45*((1+'2- Data Entry'!$B$5)^('3-Cost Projections'!AA$39-'3-Cost Projections'!$C45)),0)</f>
        <v>0</v>
      </c>
      <c r="AB45" s="142">
        <f>IF(OR((AB$39=$C45+$G45),(AB$39=$C45+$G45*2),(AB$39=$C45+$G45*3), (AB$39=$C45+$G45*4), (AB$39=$C45+$G45*5), (AB$39=$C45+$G45*6), (AB$39=$C45+$G45*7)),$F45*((1+'2- Data Entry'!$B$5)^('3-Cost Projections'!AB$39-'3-Cost Projections'!$C45)),0)</f>
        <v>0</v>
      </c>
      <c r="AC45" s="142">
        <f>IF(OR((AC$39=$C45+$G45),(AC$39=$C45+$G45*2),(AC$39=$C45+$G45*3), (AC$39=$C45+$G45*4), (AC$39=$C45+$G45*5), (AC$39=$C45+$G45*6), (AC$39=$C45+$G45*7)),$F45*((1+'2- Data Entry'!$B$5)^('3-Cost Projections'!AC$39-'3-Cost Projections'!$C45)),0)</f>
        <v>0</v>
      </c>
      <c r="AD45" s="142">
        <f>IF(OR((AD$39=$C45+$G45),(AD$39=$C45+$G45*2),(AD$39=$C45+$G45*3), (AD$39=$C45+$G45*4), (AD$39=$C45+$G45*5), (AD$39=$C45+$G45*6), (AD$39=$C45+$G45*7)),$F45*((1+'2- Data Entry'!$B$5)^('3-Cost Projections'!AD$39-'3-Cost Projections'!$C45)),0)</f>
        <v>0</v>
      </c>
      <c r="AE45" s="142">
        <f>IF(OR((AE$39=$C45+$G45),(AE$39=$C45+$G45*2),(AE$39=$C45+$G45*3), (AE$39=$C45+$G45*4), (AE$39=$C45+$G45*5), (AE$39=$C45+$G45*6), (AE$39=$C45+$G45*7)),$F45*((1+'2- Data Entry'!$B$5)^('3-Cost Projections'!AE$39-'3-Cost Projections'!$C45)),0)</f>
        <v>0</v>
      </c>
      <c r="AF45" s="142">
        <f>IF(OR((AF$39=$C45+$G45),(AF$39=$C45+$G45*2),(AF$39=$C45+$G45*3), (AF$39=$C45+$G45*4), (AF$39=$C45+$G45*5), (AF$39=$C45+$G45*6), (AF$39=$C45+$G45*7)),$F45*((1+'2- Data Entry'!$B$5)^('3-Cost Projections'!AF$39-'3-Cost Projections'!$C45)),0)</f>
        <v>0</v>
      </c>
      <c r="AG45" s="142">
        <f>IF(OR((AG$39=$C45+$G45),(AG$39=$C45+$G45*2),(AG$39=$C45+$G45*3), (AG$39=$C45+$G45*4), (AG$39=$C45+$G45*5), (AG$39=$C45+$G45*6), (AG$39=$C45+$G45*7)),$F45*((1+'2- Data Entry'!$B$5)^('3-Cost Projections'!AG$39-'3-Cost Projections'!$C45)),0)</f>
        <v>0</v>
      </c>
      <c r="AH45" s="142">
        <f>IF(OR((AH$39=$C45+$G45),(AH$39=$C45+$G45*2),(AH$39=$C45+$G45*3), (AH$39=$C45+$G45*4), (AH$39=$C45+$G45*5), (AH$39=$C45+$G45*6), (AH$39=$C45+$G45*7)),$F45*((1+'2- Data Entry'!$B$5)^('3-Cost Projections'!AH$39-'3-Cost Projections'!$C45)),0)</f>
        <v>0</v>
      </c>
      <c r="AI45" s="142">
        <f>IF(OR((AI$39=$C45+$G45),(AI$39=$C45+$G45*2),(AI$39=$C45+$G45*3), (AI$39=$C45+$G45*4), (AI$39=$C45+$G45*5), (AI$39=$C45+$G45*6), (AI$39=$C45+$G45*7)),$F45*((1+'2- Data Entry'!$B$5)^('3-Cost Projections'!AI$39-'3-Cost Projections'!$C45)),0)</f>
        <v>0</v>
      </c>
      <c r="AJ45" s="142">
        <f>IF(OR((AJ$39=$C45+$G45),(AJ$39=$C45+$G45*2),(AJ$39=$C45+$G45*3), (AJ$39=$C45+$G45*4), (AJ$39=$C45+$G45*5), (AJ$39=$C45+$G45*6), (AJ$39=$C45+$G45*7)),$F45*((1+'2- Data Entry'!$B$5)^('3-Cost Projections'!AJ$39-'3-Cost Projections'!$C45)),0)</f>
        <v>0</v>
      </c>
      <c r="AK45" s="142">
        <f>IF(OR((AK$39=$C45+$G45),(AK$39=$C45+$G45*2),(AK$39=$C45+$G45*3), (AK$39=$C45+$G45*4), (AK$39=$C45+$G45*5), (AK$39=$C45+$G45*6), (AK$39=$C45+$G45*7)),$F45*((1+'2- Data Entry'!$B$5)^('3-Cost Projections'!AK$39-'3-Cost Projections'!$C45)),0)</f>
        <v>0</v>
      </c>
      <c r="AL45" s="142">
        <f>IF(OR((AL$39=$C45+$G45),(AL$39=$C45+$G45*2),(AL$39=$C45+$G45*3), (AL$39=$C45+$G45*4), (AL$39=$C45+$G45*5), (AL$39=$C45+$G45*6), (AL$39=$C45+$G45*7)),$F45*((1+'2- Data Entry'!$B$5)^('3-Cost Projections'!AL$39-'3-Cost Projections'!$C45)),0)</f>
        <v>0</v>
      </c>
      <c r="AM45" s="142">
        <f>IF(OR((AM$39=$C45+$G45),(AM$39=$C45+$G45*2),(AM$39=$C45+$G45*3), (AM$39=$C45+$G45*4), (AM$39=$C45+$G45*5), (AM$39=$C45+$G45*6), (AM$39=$C45+$G45*7)),$F45*((1+'2- Data Entry'!$B$5)^('3-Cost Projections'!AM$39-'3-Cost Projections'!$C45)),0)</f>
        <v>0</v>
      </c>
      <c r="AN45" s="142">
        <f>IF(OR((AN$39=$C45+$G45),(AN$39=$C45+$G45*2),(AN$39=$C45+$G45*3), (AN$39=$C45+$G45*4), (AN$39=$C45+$G45*5), (AN$39=$C45+$G45*6), (AN$39=$C45+$G45*7)),$F45*((1+'2- Data Entry'!$B$5)^('3-Cost Projections'!AN$39-'3-Cost Projections'!$C45)),0)</f>
        <v>0</v>
      </c>
      <c r="AO45" s="142">
        <f>IF(OR((AO$39=$C45+$G45),(AO$39=$C45+$G45*2),(AO$39=$C45+$G45*3), (AO$39=$C45+$G45*4), (AO$39=$C45+$G45*5), (AO$39=$C45+$G45*6), (AO$39=$C45+$G45*7)),$F45*((1+'2- Data Entry'!$B$5)^('3-Cost Projections'!AO$39-'3-Cost Projections'!$C45)),0)</f>
        <v>0</v>
      </c>
      <c r="AP45" s="142">
        <f>IF(OR((AP$39=$C45+$G45),(AP$39=$C45+$G45*2),(AP$39=$C45+$G45*3), (AP$39=$C45+$G45*4), (AP$39=$C45+$G45*5), (AP$39=$C45+$G45*6), (AP$39=$C45+$G45*7)),$F45*((1+'2- Data Entry'!$B$5)^('3-Cost Projections'!AP$39-'3-Cost Projections'!$C45)),0)</f>
        <v>0</v>
      </c>
      <c r="AQ45" s="142">
        <f>IF(OR((AQ$39=$C45+$G45),(AQ$39=$C45+$G45*2),(AQ$39=$C45+$G45*3), (AQ$39=$C45+$G45*4), (AQ$39=$C45+$G45*5), (AQ$39=$C45+$G45*6), (AQ$39=$C45+$G45*7)),$F45*((1+'2- Data Entry'!$B$5)^('3-Cost Projections'!AQ$39-'3-Cost Projections'!$C45)),0)</f>
        <v>0</v>
      </c>
      <c r="AR45" s="142">
        <f>IF(OR((AR$39=$C45+$G45),(AR$39=$C45+$G45*2),(AR$39=$C45+$G45*3), (AR$39=$C45+$G45*4), (AR$39=$C45+$G45*5), (AR$39=$C45+$G45*6), (AR$39=$C45+$G45*7)),$F45*((1+'2- Data Entry'!$B$5)^('3-Cost Projections'!AR$39-'3-Cost Projections'!$C45)),0)</f>
        <v>0</v>
      </c>
      <c r="AS45" s="142">
        <f>IF(OR((AS$39=$C45+$G45),(AS$39=$C45+$G45*2),(AS$39=$C45+$G45*3), (AS$39=$C45+$G45*4), (AS$39=$C45+$G45*5), (AS$39=$C45+$G45*6), (AS$39=$C45+$G45*7)),$F45*((1+'2- Data Entry'!$B$5)^('3-Cost Projections'!AS$39-'3-Cost Projections'!$C45)),0)</f>
        <v>0</v>
      </c>
      <c r="AT45" s="142">
        <f>IF(OR((AT$39=$C45+$G45),(AT$39=$C45+$G45*2),(AT$39=$C45+$G45*3), (AT$39=$C45+$G45*4), (AT$39=$C45+$G45*5), (AT$39=$C45+$G45*6), (AT$39=$C45+$G45*7)),$F45*((1+'2- Data Entry'!$B$5)^('3-Cost Projections'!AT$39-'3-Cost Projections'!$C45)),0)</f>
        <v>0</v>
      </c>
      <c r="AU45" s="142">
        <f>IF(OR((AU$39=$C45+$G45),(AU$39=$C45+$G45*2),(AU$39=$C45+$G45*3), (AU$39=$C45+$G45*4), (AU$39=$C45+$G45*5), (AU$39=$C45+$G45*6), (AU$39=$C45+$G45*7)),$F45*((1+'2- Data Entry'!$B$5)^('3-Cost Projections'!AU$39-'3-Cost Projections'!$C45)),0)</f>
        <v>0</v>
      </c>
      <c r="AV45" s="142">
        <f>IF(OR((AV$39=$C45+$G45),(AV$39=$C45+$G45*2),(AV$39=$C45+$G45*3), (AV$39=$C45+$G45*4), (AV$39=$C45+$G45*5), (AV$39=$C45+$G45*6), (AV$39=$C45+$G45*7)),$F45*((1+'2- Data Entry'!$B$5)^('3-Cost Projections'!AV$39-'3-Cost Projections'!$C45)),0)</f>
        <v>0</v>
      </c>
    </row>
    <row r="46" spans="1:50" s="144" customFormat="1" x14ac:dyDescent="0.3">
      <c r="A46" s="130"/>
      <c r="B46" s="189" t="str">
        <f>'2- Data Entry'!D14</f>
        <v>Pedestal</v>
      </c>
      <c r="C46" s="153">
        <f>'2- Data Entry'!F14</f>
        <v>0</v>
      </c>
      <c r="D46" s="154"/>
      <c r="E46" s="154"/>
      <c r="F46" s="155">
        <f>'2- Data Entry'!E14*'2- Data Entry'!$E$39</f>
        <v>0</v>
      </c>
      <c r="G46" s="156">
        <f>'6-Reference Data'!B17</f>
        <v>10</v>
      </c>
      <c r="H46" s="142">
        <f>IF(OR((H$39=$C46+$G46),(H$39=$C46+$G46*2),(H$39=$C46+$G46*3)),$F46*((1+'2- Data Entry'!$B$5)^('3-Cost Projections'!H$39-'3-Cost Projections'!$C46)),0)</f>
        <v>0</v>
      </c>
      <c r="I46" s="142">
        <f>IF(OR((I$39=$C46+$G46),(I$39=$C46+$G46*2),(I$39=$C46+$G46*3)),$F46*((1+'2- Data Entry'!$B$5)^('3-Cost Projections'!I$39-'3-Cost Projections'!$C46)),0)</f>
        <v>0</v>
      </c>
      <c r="J46" s="142">
        <f>IF(OR((J$39=$C46+$G46),(J$39=$C46+$G46*2),(J$39=$C46+$G46*3)),$F46*((1+'2- Data Entry'!$B$5)^('3-Cost Projections'!J$39-'3-Cost Projections'!$C46)),0)</f>
        <v>0</v>
      </c>
      <c r="K46" s="142">
        <f>IF(OR((K$39=$C46+$G46),(K$39=$C46+$G46*2),(K$39=$C46+$G46*3)),$F46*((1+'2- Data Entry'!$B$5)^('3-Cost Projections'!K$39-'3-Cost Projections'!$C46)),0)</f>
        <v>0</v>
      </c>
      <c r="L46" s="142">
        <f>IF(OR((L$39=$C46+$G46),(L$39=$C46+$G46*2),(L$39=$C46+$G46*3)),$F46*((1+'2- Data Entry'!$B$5)^('3-Cost Projections'!L$39-'3-Cost Projections'!$C46)),0)</f>
        <v>0</v>
      </c>
      <c r="M46" s="142">
        <f>IF(OR((M$39=$C46+$G46),(M$39=$C46+$G46*2),(M$39=$C46+$G46*3)),$F46*((1+'2- Data Entry'!$B$5)^('3-Cost Projections'!M$39-'3-Cost Projections'!$C46)),0)</f>
        <v>0</v>
      </c>
      <c r="N46" s="142">
        <f>IF(OR((N$39=$C46+$G46),(N$39=$C46+$G46*2),(N$39=$C46+$G46*3)),$F46*((1+'2- Data Entry'!$B$5)^('3-Cost Projections'!N$39-'3-Cost Projections'!$C46)),0)</f>
        <v>0</v>
      </c>
      <c r="O46" s="142">
        <f>IF(OR((O$39=$C46+$G46),(O$39=$C46+$G46*2),(O$39=$C46+$G46*3)),$F46*((1+'2- Data Entry'!$B$5)^('3-Cost Projections'!O$39-'3-Cost Projections'!$C46)),0)</f>
        <v>0</v>
      </c>
      <c r="P46" s="142">
        <f>IF(OR((P$39=$C46+$G46),(P$39=$C46+$G46*2),(P$39=$C46+$G46*3)),$F46*((1+'2- Data Entry'!$B$5)^('3-Cost Projections'!P$39-'3-Cost Projections'!$C46)),0)</f>
        <v>0</v>
      </c>
      <c r="Q46" s="142">
        <f>IF(OR((Q$39=$C46+$G46),(Q$39=$C46+$G46*2),(Q$39=$C46+$G46*3)),$F46*((1+'2- Data Entry'!$B$5)^('3-Cost Projections'!Q$39-'3-Cost Projections'!$C46)),0)</f>
        <v>0</v>
      </c>
      <c r="R46" s="142">
        <f>IF(OR((R$39=$C46+$G46),(R$39=$C46+$G46*2),(R$39=$C46+$G46*3)),$F46*((1+'2- Data Entry'!$B$5)^('3-Cost Projections'!R$39-'3-Cost Projections'!$C46)),0)</f>
        <v>0</v>
      </c>
      <c r="S46" s="142">
        <f>IF(OR((S$39=$C46+$G46),(S$39=$C46+$G46*2),(S$39=$C46+$G46*3)),$F46*((1+'2- Data Entry'!$B$5)^('3-Cost Projections'!S$39-'3-Cost Projections'!$C46)),0)</f>
        <v>0</v>
      </c>
      <c r="T46" s="142">
        <f>IF(OR((T$39=$C46+$G46),(T$39=$C46+$G46*2),(T$39=$C46+$G46*3)),$F46*((1+'2- Data Entry'!$B$5)^('3-Cost Projections'!T$39-'3-Cost Projections'!$C46)),0)</f>
        <v>0</v>
      </c>
      <c r="U46" s="142">
        <f>IF(OR((U$39=$C46+$G46),(U$39=$C46+$G46*2),(U$39=$C46+$G46*3)),$F46*((1+'2- Data Entry'!$B$5)^('3-Cost Projections'!U$39-'3-Cost Projections'!$C46)),0)</f>
        <v>0</v>
      </c>
      <c r="V46" s="142">
        <f>IF(OR((V$39=$C46+$G46),(V$39=$C46+$G46*2),(V$39=$C46+$G46*3)),$F46*((1+'2- Data Entry'!$B$5)^('3-Cost Projections'!V$39-'3-Cost Projections'!$C46)),0)</f>
        <v>0</v>
      </c>
      <c r="W46" s="142">
        <f>IF(OR((W$39=$C46+$G46),(W$39=$C46+$G46*2),(W$39=$C46+$G46*3)),$F46*((1+'2- Data Entry'!$B$5)^('3-Cost Projections'!W$39-'3-Cost Projections'!$C46)),0)</f>
        <v>0</v>
      </c>
      <c r="X46" s="142">
        <f>IF(OR((X$39=$C46+$G46),(X$39=$C46+$G46*2),(X$39=$C46+$G46*3)),$F46*((1+'2- Data Entry'!$B$5)^('3-Cost Projections'!X$39-'3-Cost Projections'!$C46)),0)</f>
        <v>0</v>
      </c>
      <c r="Y46" s="142">
        <f>IF(OR((Y$39=$C46+$G46),(Y$39=$C46+$G46*2),(Y$39=$C46+$G46*3)),$F46*((1+'2- Data Entry'!$B$5)^('3-Cost Projections'!Y$39-'3-Cost Projections'!$C46)),0)</f>
        <v>0</v>
      </c>
      <c r="Z46" s="142">
        <f>IF(OR((Z$39=$C46+$G46),(Z$39=$C46+$G46*2),(Z$39=$C46+$G46*3)),$F46*((1+'2- Data Entry'!$B$5)^('3-Cost Projections'!Z$39-'3-Cost Projections'!$C46)),0)</f>
        <v>0</v>
      </c>
      <c r="AA46" s="142">
        <f>IF(OR((AA$39=$C46+$G46),(AA$39=$C46+$G46*2),(AA$39=$C46+$G46*3)),$F46*((1+'2- Data Entry'!$B$5)^('3-Cost Projections'!AA$39-'3-Cost Projections'!$C46)),0)</f>
        <v>0</v>
      </c>
      <c r="AB46" s="142">
        <f>IF(OR((AB$39=$C46+$G46),(AB$39=$C46+$G46*2),(AB$39=$C46+$G46*3)),$F46*((1+'2- Data Entry'!$B$5)^('3-Cost Projections'!AB$39-'3-Cost Projections'!$C46)),0)</f>
        <v>0</v>
      </c>
      <c r="AC46" s="142">
        <f>IF(OR((AC$39=$C46+$G46),(AC$39=$C46+$G46*2),(AC$39=$C46+$G46*3)),$F46*((1+'2- Data Entry'!$B$5)^('3-Cost Projections'!AC$39-'3-Cost Projections'!$C46)),0)</f>
        <v>0</v>
      </c>
      <c r="AD46" s="142">
        <f>IF(OR((AD$39=$C46+$G46),(AD$39=$C46+$G46*2),(AD$39=$C46+$G46*3)),$F46*((1+'2- Data Entry'!$B$5)^('3-Cost Projections'!AD$39-'3-Cost Projections'!$C46)),0)</f>
        <v>0</v>
      </c>
      <c r="AE46" s="142">
        <f>IF(OR((AE$39=$C46+$G46),(AE$39=$C46+$G46*2),(AE$39=$C46+$G46*3)),$F46*((1+'2- Data Entry'!$B$5)^('3-Cost Projections'!AE$39-'3-Cost Projections'!$C46)),0)</f>
        <v>0</v>
      </c>
      <c r="AF46" s="142">
        <f>IF(OR((AF$39=$C46+$G46),(AF$39=$C46+$G46*2),(AF$39=$C46+$G46*3)),$F46*((1+'2- Data Entry'!$B$5)^('3-Cost Projections'!AF$39-'3-Cost Projections'!$C46)),0)</f>
        <v>0</v>
      </c>
      <c r="AG46" s="142">
        <f>IF(OR((AG$39=$C46+$G46),(AG$39=$C46+$G46*2),(AG$39=$C46+$G46*3)),$F46*((1+'2- Data Entry'!$B$5)^('3-Cost Projections'!AG$39-'3-Cost Projections'!$C46)),0)</f>
        <v>0</v>
      </c>
      <c r="AH46" s="142">
        <f>IF(OR((AH$39=$C46+$G46),(AH$39=$C46+$G46*2),(AH$39=$C46+$G46*3)),$F46*((1+'2- Data Entry'!$B$5)^('3-Cost Projections'!AH$39-'3-Cost Projections'!$C46)),0)</f>
        <v>0</v>
      </c>
      <c r="AI46" s="142">
        <f>IF(OR((AI$39=$C46+$G46),(AI$39=$C46+$G46*2),(AI$39=$C46+$G46*3)),$F46*((1+'2- Data Entry'!$B$5)^('3-Cost Projections'!AI$39-'3-Cost Projections'!$C46)),0)</f>
        <v>0</v>
      </c>
      <c r="AJ46" s="142">
        <f>IF(OR((AJ$39=$C46+$G46),(AJ$39=$C46+$G46*2),(AJ$39=$C46+$G46*3)),$F46*((1+'2- Data Entry'!$B$5)^('3-Cost Projections'!AJ$39-'3-Cost Projections'!$C46)),0)</f>
        <v>0</v>
      </c>
      <c r="AK46" s="142">
        <f>IF(OR((AK$39=$C46+$G46),(AK$39=$C46+$G46*2),(AK$39=$C46+$G46*3)),$F46*((1+'2- Data Entry'!$B$5)^('3-Cost Projections'!AK$39-'3-Cost Projections'!$C46)),0)</f>
        <v>0</v>
      </c>
      <c r="AL46" s="142">
        <f>IF(OR((AL$39=$C46+$G46),(AL$39=$C46+$G46*2),(AL$39=$C46+$G46*3)),$F46*((1+'2- Data Entry'!$B$5)^('3-Cost Projections'!AL$39-'3-Cost Projections'!$C46)),0)</f>
        <v>0</v>
      </c>
      <c r="AM46" s="142">
        <f>IF(OR((AM$39=$C46+$G46),(AM$39=$C46+$G46*2),(AM$39=$C46+$G46*3)),$F46*((1+'2- Data Entry'!$B$5)^('3-Cost Projections'!AM$39-'3-Cost Projections'!$C46)),0)</f>
        <v>0</v>
      </c>
      <c r="AN46" s="142">
        <f>IF(OR((AN$39=$C46+$G46),(AN$39=$C46+$G46*2),(AN$39=$C46+$G46*3)),$F46*((1+'2- Data Entry'!$B$5)^('3-Cost Projections'!AN$39-'3-Cost Projections'!$C46)),0)</f>
        <v>0</v>
      </c>
      <c r="AO46" s="142">
        <f>IF(OR((AO$39=$C46+$G46),(AO$39=$C46+$G46*2),(AO$39=$C46+$G46*3)),$F46*((1+'2- Data Entry'!$B$5)^('3-Cost Projections'!AO$39-'3-Cost Projections'!$C46)),0)</f>
        <v>0</v>
      </c>
      <c r="AP46" s="142">
        <f>IF(OR((AP$39=$C46+$G46),(AP$39=$C46+$G46*2),(AP$39=$C46+$G46*3)),$F46*((1+'2- Data Entry'!$B$5)^('3-Cost Projections'!AP$39-'3-Cost Projections'!$C46)),0)</f>
        <v>0</v>
      </c>
      <c r="AQ46" s="142">
        <f>IF(OR((AQ$39=$C46+$G46),(AQ$39=$C46+$G46*2),(AQ$39=$C46+$G46*3)),$F46*((1+'2- Data Entry'!$B$5)^('3-Cost Projections'!AQ$39-'3-Cost Projections'!$C46)),0)</f>
        <v>0</v>
      </c>
      <c r="AR46" s="142">
        <f>IF(OR((AR$39=$C46+$G46),(AR$39=$C46+$G46*2),(AR$39=$C46+$G46*3)),$F46*((1+'2- Data Entry'!$B$5)^('3-Cost Projections'!AR$39-'3-Cost Projections'!$C46)),0)</f>
        <v>0</v>
      </c>
      <c r="AS46" s="142">
        <f>IF(OR((AS$39=$C46+$G46),(AS$39=$C46+$G46*2),(AS$39=$C46+$G46*3)),$F46*((1+'2- Data Entry'!$B$5)^('3-Cost Projections'!AS$39-'3-Cost Projections'!$C46)),0)</f>
        <v>0</v>
      </c>
      <c r="AT46" s="142">
        <f>IF(OR((AT$39=$C46+$G46),(AT$39=$C46+$G46*2),(AT$39=$C46+$G46*3)),$F46*((1+'2- Data Entry'!$B$5)^('3-Cost Projections'!AT$39-'3-Cost Projections'!$C46)),0)</f>
        <v>0</v>
      </c>
      <c r="AU46" s="142">
        <f>IF(OR((AU$39=$C46+$G46),(AU$39=$C46+$G46*2),(AU$39=$C46+$G46*3)),$F46*((1+'2- Data Entry'!$B$5)^('3-Cost Projections'!AU$39-'3-Cost Projections'!$C46)),0)</f>
        <v>0</v>
      </c>
      <c r="AV46" s="142">
        <f>IF(OR((AV$39=$C46+$G46),(AV$39=$C46+$G46*2),(AV$39=$C46+$G46*3)),$F46*((1+'2- Data Entry'!$B$5)^('3-Cost Projections'!AV$39-'3-Cost Projections'!$C46)),0)</f>
        <v>0</v>
      </c>
    </row>
    <row r="47" spans="1:50" s="144" customFormat="1" x14ac:dyDescent="0.3">
      <c r="A47" s="130"/>
      <c r="B47" s="189" t="str">
        <f>'2- Data Entry'!D15</f>
        <v>Cylinder</v>
      </c>
      <c r="C47" s="153">
        <f>'2- Data Entry'!F15</f>
        <v>0</v>
      </c>
      <c r="D47" s="154"/>
      <c r="E47" s="154"/>
      <c r="F47" s="155">
        <f>'2- Data Entry'!E15*'2- Data Entry'!$E$39</f>
        <v>0</v>
      </c>
      <c r="G47" s="156">
        <f>'6-Reference Data'!B18</f>
        <v>10</v>
      </c>
      <c r="H47" s="142">
        <f>IF(OR((H$39=$C47+$G47),(H$39=$C47+$G47*2),(H$39=$C47+$G47*3), (H$39=$C47+$G47*4), (H$39=$C47+$G47*5), (H$39=$C47+$G47*6), (H$39=$C47+$G47*7)),$F47*((1+'2- Data Entry'!$B$5)^('3-Cost Projections'!H$39-'3-Cost Projections'!$C47)),0)</f>
        <v>0</v>
      </c>
      <c r="I47" s="142">
        <f>IF(OR((I$39=$C47+$G47),(I$39=$C47+$G47*2),(I$39=$C47+$G47*3), (I$39=$C47+$G47*4), (I$39=$C47+$G47*5), (I$39=$C47+$G47*6), (I$39=$C47+$G47*7)),$F47*((1+'2- Data Entry'!$B$5)^('3-Cost Projections'!I$39-'3-Cost Projections'!$C47)),0)</f>
        <v>0</v>
      </c>
      <c r="J47" s="142">
        <f>IF(OR((J$39=$C47+$G47),(J$39=$C47+$G47*2),(J$39=$C47+$G47*3), (J$39=$C47+$G47*4), (J$39=$C47+$G47*5), (J$39=$C47+$G47*6), (J$39=$C47+$G47*7)),$F47*((1+'2- Data Entry'!$B$5)^('3-Cost Projections'!J$39-'3-Cost Projections'!$C47)),0)</f>
        <v>0</v>
      </c>
      <c r="K47" s="142">
        <f>IF(OR((K$39=$C47+$G47),(K$39=$C47+$G47*2),(K$39=$C47+$G47*3), (K$39=$C47+$G47*4), (K$39=$C47+$G47*5), (K$39=$C47+$G47*6), (K$39=$C47+$G47*7)),$F47*((1+'2- Data Entry'!$B$5)^('3-Cost Projections'!K$39-'3-Cost Projections'!$C47)),0)</f>
        <v>0</v>
      </c>
      <c r="L47" s="142">
        <f>IF(OR((L$39=$C47+$G47),(L$39=$C47+$G47*2),(L$39=$C47+$G47*3), (L$39=$C47+$G47*4), (L$39=$C47+$G47*5), (L$39=$C47+$G47*6), (L$39=$C47+$G47*7)),$F47*((1+'2- Data Entry'!$B$5)^('3-Cost Projections'!L$39-'3-Cost Projections'!$C47)),0)</f>
        <v>0</v>
      </c>
      <c r="M47" s="142">
        <f>IF(OR((M$39=$C47+$G47),(M$39=$C47+$G47*2),(M$39=$C47+$G47*3), (M$39=$C47+$G47*4), (M$39=$C47+$G47*5), (M$39=$C47+$G47*6), (M$39=$C47+$G47*7)),$F47*((1+'2- Data Entry'!$B$5)^('3-Cost Projections'!M$39-'3-Cost Projections'!$C47)),0)</f>
        <v>0</v>
      </c>
      <c r="N47" s="142">
        <f>IF(OR((N$39=$C47+$G47),(N$39=$C47+$G47*2),(N$39=$C47+$G47*3), (N$39=$C47+$G47*4), (N$39=$C47+$G47*5), (N$39=$C47+$G47*6), (N$39=$C47+$G47*7)),$F47*((1+'2- Data Entry'!$B$5)^('3-Cost Projections'!N$39-'3-Cost Projections'!$C47)),0)</f>
        <v>0</v>
      </c>
      <c r="O47" s="142">
        <f>IF(OR((O$39=$C47+$G47),(O$39=$C47+$G47*2),(O$39=$C47+$G47*3), (O$39=$C47+$G47*4), (O$39=$C47+$G47*5), (O$39=$C47+$G47*6), (O$39=$C47+$G47*7)),$F47*((1+'2- Data Entry'!$B$5)^('3-Cost Projections'!O$39-'3-Cost Projections'!$C47)),0)</f>
        <v>0</v>
      </c>
      <c r="P47" s="142">
        <f>IF(OR((P$39=$C47+$G47),(P$39=$C47+$G47*2),(P$39=$C47+$G47*3), (P$39=$C47+$G47*4), (P$39=$C47+$G47*5), (P$39=$C47+$G47*6), (P$39=$C47+$G47*7)),$F47*((1+'2- Data Entry'!$B$5)^('3-Cost Projections'!P$39-'3-Cost Projections'!$C47)),0)</f>
        <v>0</v>
      </c>
      <c r="Q47" s="142">
        <f>IF(OR((Q$39=$C47+$G47),(Q$39=$C47+$G47*2),(Q$39=$C47+$G47*3), (Q$39=$C47+$G47*4), (Q$39=$C47+$G47*5), (Q$39=$C47+$G47*6), (Q$39=$C47+$G47*7)),$F47*((1+'2- Data Entry'!$B$5)^('3-Cost Projections'!Q$39-'3-Cost Projections'!$C47)),0)</f>
        <v>0</v>
      </c>
      <c r="R47" s="142">
        <f>IF(OR((R$39=$C47+$G47),(R$39=$C47+$G47*2),(R$39=$C47+$G47*3), (R$39=$C47+$G47*4), (R$39=$C47+$G47*5), (R$39=$C47+$G47*6), (R$39=$C47+$G47*7)),$F47*((1+'2- Data Entry'!$B$5)^('3-Cost Projections'!R$39-'3-Cost Projections'!$C47)),0)</f>
        <v>0</v>
      </c>
      <c r="S47" s="142">
        <f>IF(OR((S$39=$C47+$G47),(S$39=$C47+$G47*2),(S$39=$C47+$G47*3), (S$39=$C47+$G47*4), (S$39=$C47+$G47*5), (S$39=$C47+$G47*6), (S$39=$C47+$G47*7)),$F47*((1+'2- Data Entry'!$B$5)^('3-Cost Projections'!S$39-'3-Cost Projections'!$C47)),0)</f>
        <v>0</v>
      </c>
      <c r="T47" s="142">
        <f>IF(OR((T$39=$C47+$G47),(T$39=$C47+$G47*2),(T$39=$C47+$G47*3), (T$39=$C47+$G47*4), (T$39=$C47+$G47*5), (T$39=$C47+$G47*6), (T$39=$C47+$G47*7)),$F47*((1+'2- Data Entry'!$B$5)^('3-Cost Projections'!T$39-'3-Cost Projections'!$C47)),0)</f>
        <v>0</v>
      </c>
      <c r="U47" s="142">
        <f>IF(OR((U$39=$C47+$G47),(U$39=$C47+$G47*2),(U$39=$C47+$G47*3), (U$39=$C47+$G47*4), (U$39=$C47+$G47*5), (U$39=$C47+$G47*6), (U$39=$C47+$G47*7)),$F47*((1+'2- Data Entry'!$B$5)^('3-Cost Projections'!U$39-'3-Cost Projections'!$C47)),0)</f>
        <v>0</v>
      </c>
      <c r="V47" s="142">
        <f>IF(OR((V$39=$C47+$G47),(V$39=$C47+$G47*2),(V$39=$C47+$G47*3), (V$39=$C47+$G47*4), (V$39=$C47+$G47*5), (V$39=$C47+$G47*6), (V$39=$C47+$G47*7)),$F47*((1+'2- Data Entry'!$B$5)^('3-Cost Projections'!V$39-'3-Cost Projections'!$C47)),0)</f>
        <v>0</v>
      </c>
      <c r="W47" s="142">
        <f>IF(OR((W$39=$C47+$G47),(W$39=$C47+$G47*2),(W$39=$C47+$G47*3), (W$39=$C47+$G47*4), (W$39=$C47+$G47*5), (W$39=$C47+$G47*6), (W$39=$C47+$G47*7)),$F47*((1+'2- Data Entry'!$B$5)^('3-Cost Projections'!W$39-'3-Cost Projections'!$C47)),0)</f>
        <v>0</v>
      </c>
      <c r="X47" s="142">
        <f>IF(OR((X$39=$C47+$G47),(X$39=$C47+$G47*2),(X$39=$C47+$G47*3), (X$39=$C47+$G47*4), (X$39=$C47+$G47*5), (X$39=$C47+$G47*6), (X$39=$C47+$G47*7)),$F47*((1+'2- Data Entry'!$B$5)^('3-Cost Projections'!X$39-'3-Cost Projections'!$C47)),0)</f>
        <v>0</v>
      </c>
      <c r="Y47" s="142">
        <f>IF(OR((Y$39=$C47+$G47),(Y$39=$C47+$G47*2),(Y$39=$C47+$G47*3), (Y$39=$C47+$G47*4), (Y$39=$C47+$G47*5), (Y$39=$C47+$G47*6), (Y$39=$C47+$G47*7)),$F47*((1+'2- Data Entry'!$B$5)^('3-Cost Projections'!Y$39-'3-Cost Projections'!$C47)),0)</f>
        <v>0</v>
      </c>
      <c r="Z47" s="142">
        <f>IF(OR((Z$39=$C47+$G47),(Z$39=$C47+$G47*2),(Z$39=$C47+$G47*3), (Z$39=$C47+$G47*4), (Z$39=$C47+$G47*5), (Z$39=$C47+$G47*6), (Z$39=$C47+$G47*7)),$F47*((1+'2- Data Entry'!$B$5)^('3-Cost Projections'!Z$39-'3-Cost Projections'!$C47)),0)</f>
        <v>0</v>
      </c>
      <c r="AA47" s="142">
        <f>IF(OR((AA$39=$C47+$G47),(AA$39=$C47+$G47*2),(AA$39=$C47+$G47*3), (AA$39=$C47+$G47*4), (AA$39=$C47+$G47*5), (AA$39=$C47+$G47*6), (AA$39=$C47+$G47*7)),$F47*((1+'2- Data Entry'!$B$5)^('3-Cost Projections'!AA$39-'3-Cost Projections'!$C47)),0)</f>
        <v>0</v>
      </c>
      <c r="AB47" s="142">
        <f>IF(OR((AB$39=$C47+$G47),(AB$39=$C47+$G47*2),(AB$39=$C47+$G47*3), (AB$39=$C47+$G47*4), (AB$39=$C47+$G47*5), (AB$39=$C47+$G47*6), (AB$39=$C47+$G47*7)),$F47*((1+'2- Data Entry'!$B$5)^('3-Cost Projections'!AB$39-'3-Cost Projections'!$C47)),0)</f>
        <v>0</v>
      </c>
      <c r="AC47" s="142">
        <f>IF(OR((AC$39=$C47+$G47),(AC$39=$C47+$G47*2),(AC$39=$C47+$G47*3), (AC$39=$C47+$G47*4), (AC$39=$C47+$G47*5), (AC$39=$C47+$G47*6), (AC$39=$C47+$G47*7)),$F47*((1+'2- Data Entry'!$B$5)^('3-Cost Projections'!AC$39-'3-Cost Projections'!$C47)),0)</f>
        <v>0</v>
      </c>
      <c r="AD47" s="142">
        <f>IF(OR((AD$39=$C47+$G47),(AD$39=$C47+$G47*2),(AD$39=$C47+$G47*3), (AD$39=$C47+$G47*4), (AD$39=$C47+$G47*5), (AD$39=$C47+$G47*6), (AD$39=$C47+$G47*7)),$F47*((1+'2- Data Entry'!$B$5)^('3-Cost Projections'!AD$39-'3-Cost Projections'!$C47)),0)</f>
        <v>0</v>
      </c>
      <c r="AE47" s="142">
        <f>IF(OR((AE$39=$C47+$G47),(AE$39=$C47+$G47*2),(AE$39=$C47+$G47*3), (AE$39=$C47+$G47*4), (AE$39=$C47+$G47*5), (AE$39=$C47+$G47*6), (AE$39=$C47+$G47*7)),$F47*((1+'2- Data Entry'!$B$5)^('3-Cost Projections'!AE$39-'3-Cost Projections'!$C47)),0)</f>
        <v>0</v>
      </c>
      <c r="AF47" s="142">
        <f>IF(OR((AF$39=$C47+$G47),(AF$39=$C47+$G47*2),(AF$39=$C47+$G47*3), (AF$39=$C47+$G47*4), (AF$39=$C47+$G47*5), (AF$39=$C47+$G47*6), (AF$39=$C47+$G47*7)),$F47*((1+'2- Data Entry'!$B$5)^('3-Cost Projections'!AF$39-'3-Cost Projections'!$C47)),0)</f>
        <v>0</v>
      </c>
      <c r="AG47" s="142">
        <f>IF(OR((AG$39=$C47+$G47),(AG$39=$C47+$G47*2),(AG$39=$C47+$G47*3), (AG$39=$C47+$G47*4), (AG$39=$C47+$G47*5), (AG$39=$C47+$G47*6), (AG$39=$C47+$G47*7)),$F47*((1+'2- Data Entry'!$B$5)^('3-Cost Projections'!AG$39-'3-Cost Projections'!$C47)),0)</f>
        <v>0</v>
      </c>
      <c r="AH47" s="142">
        <f>IF(OR((AH$39=$C47+$G47),(AH$39=$C47+$G47*2),(AH$39=$C47+$G47*3), (AH$39=$C47+$G47*4), (AH$39=$C47+$G47*5), (AH$39=$C47+$G47*6), (AH$39=$C47+$G47*7)),$F47*((1+'2- Data Entry'!$B$5)^('3-Cost Projections'!AH$39-'3-Cost Projections'!$C47)),0)</f>
        <v>0</v>
      </c>
      <c r="AI47" s="142">
        <f>IF(OR((AI$39=$C47+$G47),(AI$39=$C47+$G47*2),(AI$39=$C47+$G47*3), (AI$39=$C47+$G47*4), (AI$39=$C47+$G47*5), (AI$39=$C47+$G47*6), (AI$39=$C47+$G47*7)),$F47*((1+'2- Data Entry'!$B$5)^('3-Cost Projections'!AI$39-'3-Cost Projections'!$C47)),0)</f>
        <v>0</v>
      </c>
      <c r="AJ47" s="142">
        <f>IF(OR((AJ$39=$C47+$G47),(AJ$39=$C47+$G47*2),(AJ$39=$C47+$G47*3), (AJ$39=$C47+$G47*4), (AJ$39=$C47+$G47*5), (AJ$39=$C47+$G47*6), (AJ$39=$C47+$G47*7)),$F47*((1+'2- Data Entry'!$B$5)^('3-Cost Projections'!AJ$39-'3-Cost Projections'!$C47)),0)</f>
        <v>0</v>
      </c>
      <c r="AK47" s="142">
        <f>IF(OR((AK$39=$C47+$G47),(AK$39=$C47+$G47*2),(AK$39=$C47+$G47*3), (AK$39=$C47+$G47*4), (AK$39=$C47+$G47*5), (AK$39=$C47+$G47*6), (AK$39=$C47+$G47*7)),$F47*((1+'2- Data Entry'!$B$5)^('3-Cost Projections'!AK$39-'3-Cost Projections'!$C47)),0)</f>
        <v>0</v>
      </c>
      <c r="AL47" s="142">
        <f>IF(OR((AL$39=$C47+$G47),(AL$39=$C47+$G47*2),(AL$39=$C47+$G47*3), (AL$39=$C47+$G47*4), (AL$39=$C47+$G47*5), (AL$39=$C47+$G47*6), (AL$39=$C47+$G47*7)),$F47*((1+'2- Data Entry'!$B$5)^('3-Cost Projections'!AL$39-'3-Cost Projections'!$C47)),0)</f>
        <v>0</v>
      </c>
      <c r="AM47" s="142">
        <f>IF(OR((AM$39=$C47+$G47),(AM$39=$C47+$G47*2),(AM$39=$C47+$G47*3), (AM$39=$C47+$G47*4), (AM$39=$C47+$G47*5), (AM$39=$C47+$G47*6), (AM$39=$C47+$G47*7)),$F47*((1+'2- Data Entry'!$B$5)^('3-Cost Projections'!AM$39-'3-Cost Projections'!$C47)),0)</f>
        <v>0</v>
      </c>
      <c r="AN47" s="142">
        <f>IF(OR((AN$39=$C47+$G47),(AN$39=$C47+$G47*2),(AN$39=$C47+$G47*3), (AN$39=$C47+$G47*4), (AN$39=$C47+$G47*5), (AN$39=$C47+$G47*6), (AN$39=$C47+$G47*7)),$F47*((1+'2- Data Entry'!$B$5)^('3-Cost Projections'!AN$39-'3-Cost Projections'!$C47)),0)</f>
        <v>0</v>
      </c>
      <c r="AO47" s="142">
        <f>IF(OR((AO$39=$C47+$G47),(AO$39=$C47+$G47*2),(AO$39=$C47+$G47*3), (AO$39=$C47+$G47*4), (AO$39=$C47+$G47*5), (AO$39=$C47+$G47*6), (AO$39=$C47+$G47*7)),$F47*((1+'2- Data Entry'!$B$5)^('3-Cost Projections'!AO$39-'3-Cost Projections'!$C47)),0)</f>
        <v>0</v>
      </c>
      <c r="AP47" s="142">
        <f>IF(OR((AP$39=$C47+$G47),(AP$39=$C47+$G47*2),(AP$39=$C47+$G47*3), (AP$39=$C47+$G47*4), (AP$39=$C47+$G47*5), (AP$39=$C47+$G47*6), (AP$39=$C47+$G47*7)),$F47*((1+'2- Data Entry'!$B$5)^('3-Cost Projections'!AP$39-'3-Cost Projections'!$C47)),0)</f>
        <v>0</v>
      </c>
      <c r="AQ47" s="142">
        <f>IF(OR((AQ$39=$C47+$G47),(AQ$39=$C47+$G47*2),(AQ$39=$C47+$G47*3), (AQ$39=$C47+$G47*4), (AQ$39=$C47+$G47*5), (AQ$39=$C47+$G47*6), (AQ$39=$C47+$G47*7)),$F47*((1+'2- Data Entry'!$B$5)^('3-Cost Projections'!AQ$39-'3-Cost Projections'!$C47)),0)</f>
        <v>0</v>
      </c>
      <c r="AR47" s="142">
        <f>IF(OR((AR$39=$C47+$G47),(AR$39=$C47+$G47*2),(AR$39=$C47+$G47*3), (AR$39=$C47+$G47*4), (AR$39=$C47+$G47*5), (AR$39=$C47+$G47*6), (AR$39=$C47+$G47*7)),$F47*((1+'2- Data Entry'!$B$5)^('3-Cost Projections'!AR$39-'3-Cost Projections'!$C47)),0)</f>
        <v>0</v>
      </c>
      <c r="AS47" s="142">
        <f>IF(OR((AS$39=$C47+$G47),(AS$39=$C47+$G47*2),(AS$39=$C47+$G47*3), (AS$39=$C47+$G47*4), (AS$39=$C47+$G47*5), (AS$39=$C47+$G47*6), (AS$39=$C47+$G47*7)),$F47*((1+'2- Data Entry'!$B$5)^('3-Cost Projections'!AS$39-'3-Cost Projections'!$C47)),0)</f>
        <v>0</v>
      </c>
      <c r="AT47" s="142">
        <f>IF(OR((AT$39=$C47+$G47),(AT$39=$C47+$G47*2),(AT$39=$C47+$G47*3), (AT$39=$C47+$G47*4), (AT$39=$C47+$G47*5), (AT$39=$C47+$G47*6), (AT$39=$C47+$G47*7)),$F47*((1+'2- Data Entry'!$B$5)^('3-Cost Projections'!AT$39-'3-Cost Projections'!$C47)),0)</f>
        <v>0</v>
      </c>
      <c r="AU47" s="142">
        <f>IF(OR((AU$39=$C47+$G47),(AU$39=$C47+$G47*2),(AU$39=$C47+$G47*3), (AU$39=$C47+$G47*4), (AU$39=$C47+$G47*5), (AU$39=$C47+$G47*6), (AU$39=$C47+$G47*7)),$F47*((1+'2- Data Entry'!$B$5)^('3-Cost Projections'!AU$39-'3-Cost Projections'!$C47)),0)</f>
        <v>0</v>
      </c>
      <c r="AV47" s="142">
        <f>IF(OR((AV$39=$C47+$G47),(AV$39=$C47+$G47*2),(AV$39=$C47+$G47*3), (AV$39=$C47+$G47*4), (AV$39=$C47+$G47*5), (AV$39=$C47+$G47*6), (AV$39=$C47+$G47*7)),$F47*((1+'2- Data Entry'!$B$5)^('3-Cost Projections'!AV$39-'3-Cost Projections'!$C47)),0)</f>
        <v>0</v>
      </c>
    </row>
    <row r="48" spans="1:50" s="144" customFormat="1" x14ac:dyDescent="0.3">
      <c r="A48" s="130"/>
      <c r="B48" s="189" t="str">
        <f>'2- Data Entry'!D16</f>
        <v>Platform</v>
      </c>
      <c r="C48" s="153">
        <f>'2- Data Entry'!F16</f>
        <v>0</v>
      </c>
      <c r="D48" s="154"/>
      <c r="E48" s="154"/>
      <c r="F48" s="155">
        <f>'2- Data Entry'!E16*'2- Data Entry'!$E$39</f>
        <v>0</v>
      </c>
      <c r="G48" s="156">
        <f>'6-Reference Data'!B19</f>
        <v>10</v>
      </c>
      <c r="H48" s="142">
        <f>IF(OR((H$39=$C48+$G48),(H$39=$C48+$G48*2),(H$39=$C48+$G48*3)),$F48*((1+'2- Data Entry'!$B$5)^('3-Cost Projections'!H$39-'3-Cost Projections'!$C48)),0)</f>
        <v>0</v>
      </c>
      <c r="I48" s="142">
        <f>IF(OR((I$39=$C48+$G48),(I$39=$C48+$G48*2),(I$39=$C48+$G48*3)),$F48*((1+'2- Data Entry'!$B$5)^('3-Cost Projections'!I$39-'3-Cost Projections'!$C48)),0)</f>
        <v>0</v>
      </c>
      <c r="J48" s="142">
        <f>IF(OR((J$39=$C48+$G48),(J$39=$C48+$G48*2),(J$39=$C48+$G48*3)),$F48*((1+'2- Data Entry'!$B$5)^('3-Cost Projections'!J$39-'3-Cost Projections'!$C48)),0)</f>
        <v>0</v>
      </c>
      <c r="K48" s="142">
        <f>IF(OR((K$39=$C48+$G48),(K$39=$C48+$G48*2),(K$39=$C48+$G48*3)),$F48*((1+'2- Data Entry'!$B$5)^('3-Cost Projections'!K$39-'3-Cost Projections'!$C48)),0)</f>
        <v>0</v>
      </c>
      <c r="L48" s="142">
        <f>IF(OR((L$39=$C48+$G48),(L$39=$C48+$G48*2),(L$39=$C48+$G48*3)),$F48*((1+'2- Data Entry'!$B$5)^('3-Cost Projections'!L$39-'3-Cost Projections'!$C48)),0)</f>
        <v>0</v>
      </c>
      <c r="M48" s="142">
        <f>IF(OR((M$39=$C48+$G48),(M$39=$C48+$G48*2),(M$39=$C48+$G48*3)),$F48*((1+'2- Data Entry'!$B$5)^('3-Cost Projections'!M$39-'3-Cost Projections'!$C48)),0)</f>
        <v>0</v>
      </c>
      <c r="N48" s="142">
        <f>IF(OR((N$39=$C48+$G48),(N$39=$C48+$G48*2),(N$39=$C48+$G48*3)),$F48*((1+'2- Data Entry'!$B$5)^('3-Cost Projections'!N$39-'3-Cost Projections'!$C48)),0)</f>
        <v>0</v>
      </c>
      <c r="O48" s="142">
        <f>IF(OR((O$39=$C48+$G48),(O$39=$C48+$G48*2),(O$39=$C48+$G48*3)),$F48*((1+'2- Data Entry'!$B$5)^('3-Cost Projections'!O$39-'3-Cost Projections'!$C48)),0)</f>
        <v>0</v>
      </c>
      <c r="P48" s="142">
        <f>IF(OR((P$39=$C48+$G48),(P$39=$C48+$G48*2),(P$39=$C48+$G48*3)),$F48*((1+'2- Data Entry'!$B$5)^('3-Cost Projections'!P$39-'3-Cost Projections'!$C48)),0)</f>
        <v>0</v>
      </c>
      <c r="Q48" s="142">
        <f>IF(OR((Q$39=$C48+$G48),(Q$39=$C48+$G48*2),(Q$39=$C48+$G48*3)),$F48*((1+'2- Data Entry'!$B$5)^('3-Cost Projections'!Q$39-'3-Cost Projections'!$C48)),0)</f>
        <v>0</v>
      </c>
      <c r="R48" s="142">
        <f>IF(OR((R$39=$C48+$G48),(R$39=$C48+$G48*2),(R$39=$C48+$G48*3)),$F48*((1+'2- Data Entry'!$B$5)^('3-Cost Projections'!R$39-'3-Cost Projections'!$C48)),0)</f>
        <v>0</v>
      </c>
      <c r="S48" s="142">
        <f>IF(OR((S$39=$C48+$G48),(S$39=$C48+$G48*2),(S$39=$C48+$G48*3)),$F48*((1+'2- Data Entry'!$B$5)^('3-Cost Projections'!S$39-'3-Cost Projections'!$C48)),0)</f>
        <v>0</v>
      </c>
      <c r="T48" s="142">
        <f>IF(OR((T$39=$C48+$G48),(T$39=$C48+$G48*2),(T$39=$C48+$G48*3)),$F48*((1+'2- Data Entry'!$B$5)^('3-Cost Projections'!T$39-'3-Cost Projections'!$C48)),0)</f>
        <v>0</v>
      </c>
      <c r="U48" s="142">
        <f>IF(OR((U$39=$C48+$G48),(U$39=$C48+$G48*2),(U$39=$C48+$G48*3)),$F48*((1+'2- Data Entry'!$B$5)^('3-Cost Projections'!U$39-'3-Cost Projections'!$C48)),0)</f>
        <v>0</v>
      </c>
      <c r="V48" s="142">
        <f>IF(OR((V$39=$C48+$G48),(V$39=$C48+$G48*2),(V$39=$C48+$G48*3)),$F48*((1+'2- Data Entry'!$B$5)^('3-Cost Projections'!V$39-'3-Cost Projections'!$C48)),0)</f>
        <v>0</v>
      </c>
      <c r="W48" s="142">
        <f>IF(OR((W$39=$C48+$G48),(W$39=$C48+$G48*2),(W$39=$C48+$G48*3)),$F48*((1+'2- Data Entry'!$B$5)^('3-Cost Projections'!W$39-'3-Cost Projections'!$C48)),0)</f>
        <v>0</v>
      </c>
      <c r="X48" s="142">
        <f>IF(OR((X$39=$C48+$G48),(X$39=$C48+$G48*2),(X$39=$C48+$G48*3)),$F48*((1+'2- Data Entry'!$B$5)^('3-Cost Projections'!X$39-'3-Cost Projections'!$C48)),0)</f>
        <v>0</v>
      </c>
      <c r="Y48" s="142">
        <f>IF(OR((Y$39=$C48+$G48),(Y$39=$C48+$G48*2),(Y$39=$C48+$G48*3)),$F48*((1+'2- Data Entry'!$B$5)^('3-Cost Projections'!Y$39-'3-Cost Projections'!$C48)),0)</f>
        <v>0</v>
      </c>
      <c r="Z48" s="142">
        <f>IF(OR((Z$39=$C48+$G48),(Z$39=$C48+$G48*2),(Z$39=$C48+$G48*3)),$F48*((1+'2- Data Entry'!$B$5)^('3-Cost Projections'!Z$39-'3-Cost Projections'!$C48)),0)</f>
        <v>0</v>
      </c>
      <c r="AA48" s="142">
        <f>IF(OR((AA$39=$C48+$G48),(AA$39=$C48+$G48*2),(AA$39=$C48+$G48*3)),$F48*((1+'2- Data Entry'!$B$5)^('3-Cost Projections'!AA$39-'3-Cost Projections'!$C48)),0)</f>
        <v>0</v>
      </c>
      <c r="AB48" s="142">
        <f>IF(OR((AB$39=$C48+$G48),(AB$39=$C48+$G48*2),(AB$39=$C48+$G48*3)),$F48*((1+'2- Data Entry'!$B$5)^('3-Cost Projections'!AB$39-'3-Cost Projections'!$C48)),0)</f>
        <v>0</v>
      </c>
      <c r="AC48" s="142">
        <f>IF(OR((AC$39=$C48+$G48),(AC$39=$C48+$G48*2),(AC$39=$C48+$G48*3)),$F48*((1+'2- Data Entry'!$B$5)^('3-Cost Projections'!AC$39-'3-Cost Projections'!$C48)),0)</f>
        <v>0</v>
      </c>
      <c r="AD48" s="142">
        <f>IF(OR((AD$39=$C48+$G48),(AD$39=$C48+$G48*2),(AD$39=$C48+$G48*3)),$F48*((1+'2- Data Entry'!$B$5)^('3-Cost Projections'!AD$39-'3-Cost Projections'!$C48)),0)</f>
        <v>0</v>
      </c>
      <c r="AE48" s="142">
        <f>IF(OR((AE$39=$C48+$G48),(AE$39=$C48+$G48*2),(AE$39=$C48+$G48*3)),$F48*((1+'2- Data Entry'!$B$5)^('3-Cost Projections'!AE$39-'3-Cost Projections'!$C48)),0)</f>
        <v>0</v>
      </c>
      <c r="AF48" s="142">
        <f>IF(OR((AF$39=$C48+$G48),(AF$39=$C48+$G48*2),(AF$39=$C48+$G48*3)),$F48*((1+'2- Data Entry'!$B$5)^('3-Cost Projections'!AF$39-'3-Cost Projections'!$C48)),0)</f>
        <v>0</v>
      </c>
      <c r="AG48" s="142">
        <f>IF(OR((AG$39=$C48+$G48),(AG$39=$C48+$G48*2),(AG$39=$C48+$G48*3)),$F48*((1+'2- Data Entry'!$B$5)^('3-Cost Projections'!AG$39-'3-Cost Projections'!$C48)),0)</f>
        <v>0</v>
      </c>
      <c r="AH48" s="142">
        <f>IF(OR((AH$39=$C48+$G48),(AH$39=$C48+$G48*2),(AH$39=$C48+$G48*3)),$F48*((1+'2- Data Entry'!$B$5)^('3-Cost Projections'!AH$39-'3-Cost Projections'!$C48)),0)</f>
        <v>0</v>
      </c>
      <c r="AI48" s="142">
        <f>IF(OR((AI$39=$C48+$G48),(AI$39=$C48+$G48*2),(AI$39=$C48+$G48*3)),$F48*((1+'2- Data Entry'!$B$5)^('3-Cost Projections'!AI$39-'3-Cost Projections'!$C48)),0)</f>
        <v>0</v>
      </c>
      <c r="AJ48" s="142">
        <f>IF(OR((AJ$39=$C48+$G48),(AJ$39=$C48+$G48*2),(AJ$39=$C48+$G48*3)),$F48*((1+'2- Data Entry'!$B$5)^('3-Cost Projections'!AJ$39-'3-Cost Projections'!$C48)),0)</f>
        <v>0</v>
      </c>
      <c r="AK48" s="142">
        <f>IF(OR((AK$39=$C48+$G48),(AK$39=$C48+$G48*2),(AK$39=$C48+$G48*3)),$F48*((1+'2- Data Entry'!$B$5)^('3-Cost Projections'!AK$39-'3-Cost Projections'!$C48)),0)</f>
        <v>0</v>
      </c>
      <c r="AL48" s="142">
        <f>IF(OR((AL$39=$C48+$G48),(AL$39=$C48+$G48*2),(AL$39=$C48+$G48*3)),$F48*((1+'2- Data Entry'!$B$5)^('3-Cost Projections'!AL$39-'3-Cost Projections'!$C48)),0)</f>
        <v>0</v>
      </c>
      <c r="AM48" s="142">
        <f>IF(OR((AM$39=$C48+$G48),(AM$39=$C48+$G48*2),(AM$39=$C48+$G48*3)),$F48*((1+'2- Data Entry'!$B$5)^('3-Cost Projections'!AM$39-'3-Cost Projections'!$C48)),0)</f>
        <v>0</v>
      </c>
      <c r="AN48" s="142">
        <f>IF(OR((AN$39=$C48+$G48),(AN$39=$C48+$G48*2),(AN$39=$C48+$G48*3)),$F48*((1+'2- Data Entry'!$B$5)^('3-Cost Projections'!AN$39-'3-Cost Projections'!$C48)),0)</f>
        <v>0</v>
      </c>
      <c r="AO48" s="142">
        <f>IF(OR((AO$39=$C48+$G48),(AO$39=$C48+$G48*2),(AO$39=$C48+$G48*3)),$F48*((1+'2- Data Entry'!$B$5)^('3-Cost Projections'!AO$39-'3-Cost Projections'!$C48)),0)</f>
        <v>0</v>
      </c>
      <c r="AP48" s="142">
        <f>IF(OR((AP$39=$C48+$G48),(AP$39=$C48+$G48*2),(AP$39=$C48+$G48*3)),$F48*((1+'2- Data Entry'!$B$5)^('3-Cost Projections'!AP$39-'3-Cost Projections'!$C48)),0)</f>
        <v>0</v>
      </c>
      <c r="AQ48" s="142">
        <f>IF(OR((AQ$39=$C48+$G48),(AQ$39=$C48+$G48*2),(AQ$39=$C48+$G48*3)),$F48*((1+'2- Data Entry'!$B$5)^('3-Cost Projections'!AQ$39-'3-Cost Projections'!$C48)),0)</f>
        <v>0</v>
      </c>
      <c r="AR48" s="142">
        <f>IF(OR((AR$39=$C48+$G48),(AR$39=$C48+$G48*2),(AR$39=$C48+$G48*3)),$F48*((1+'2- Data Entry'!$B$5)^('3-Cost Projections'!AR$39-'3-Cost Projections'!$C48)),0)</f>
        <v>0</v>
      </c>
      <c r="AS48" s="142">
        <f>IF(OR((AS$39=$C48+$G48),(AS$39=$C48+$G48*2),(AS$39=$C48+$G48*3)),$F48*((1+'2- Data Entry'!$B$5)^('3-Cost Projections'!AS$39-'3-Cost Projections'!$C48)),0)</f>
        <v>0</v>
      </c>
      <c r="AT48" s="142">
        <f>IF(OR((AT$39=$C48+$G48),(AT$39=$C48+$G48*2),(AT$39=$C48+$G48*3)),$F48*((1+'2- Data Entry'!$B$5)^('3-Cost Projections'!AT$39-'3-Cost Projections'!$C48)),0)</f>
        <v>0</v>
      </c>
      <c r="AU48" s="142">
        <f>IF(OR((AU$39=$C48+$G48),(AU$39=$C48+$G48*2),(AU$39=$C48+$G48*3)),$F48*((1+'2- Data Entry'!$B$5)^('3-Cost Projections'!AU$39-'3-Cost Projections'!$C48)),0)</f>
        <v>0</v>
      </c>
      <c r="AV48" s="142">
        <f>IF(OR((AV$39=$C48+$G48),(AV$39=$C48+$G48*2),(AV$39=$C48+$G48*3)),$F48*((1+'2- Data Entry'!$B$5)^('3-Cost Projections'!AV$39-'3-Cost Projections'!$C48)),0)</f>
        <v>0</v>
      </c>
    </row>
    <row r="49" spans="1:48" s="144" customFormat="1" x14ac:dyDescent="0.3">
      <c r="A49" s="130"/>
      <c r="B49" s="189" t="str">
        <f>'2- Data Entry'!D17</f>
        <v>Drain</v>
      </c>
      <c r="C49" s="153">
        <f>'2- Data Entry'!F17</f>
        <v>0</v>
      </c>
      <c r="D49" s="154"/>
      <c r="E49" s="154"/>
      <c r="F49" s="155">
        <f>'2- Data Entry'!E17*'2- Data Entry'!$E$39</f>
        <v>0</v>
      </c>
      <c r="G49" s="156">
        <f>'6-Reference Data'!B20</f>
        <v>10</v>
      </c>
      <c r="H49" s="142">
        <f>IF(OR((H$39=$C49+$G49),(H$39=$C49+$G49*2),(H$39=$C49+$G49*3), (H$39=$C49+$G49*4), (H$39=$C49+$G49*5), (H$39=$C49+$G49*6), (H$39=$C49+$G49*7)),$F49*((1+'2- Data Entry'!$B$5)^('3-Cost Projections'!H$39-'3-Cost Projections'!$C49)),0)</f>
        <v>0</v>
      </c>
      <c r="I49" s="142">
        <f>IF(OR((I$39=$C49+$G49),(I$39=$C49+$G49*2),(I$39=$C49+$G49*3), (I$39=$C49+$G49*4), (I$39=$C49+$G49*5), (I$39=$C49+$G49*6), (I$39=$C49+$G49*7)),$F49*((1+'2- Data Entry'!$B$5)^('3-Cost Projections'!I$39-'3-Cost Projections'!$C49)),0)</f>
        <v>0</v>
      </c>
      <c r="J49" s="142">
        <f>IF(OR((J$39=$C49+$G49),(J$39=$C49+$G49*2),(J$39=$C49+$G49*3), (J$39=$C49+$G49*4), (J$39=$C49+$G49*5), (J$39=$C49+$G49*6), (J$39=$C49+$G49*7)),$F49*((1+'2- Data Entry'!$B$5)^('3-Cost Projections'!J$39-'3-Cost Projections'!$C49)),0)</f>
        <v>0</v>
      </c>
      <c r="K49" s="142">
        <f>IF(OR((K$39=$C49+$G49),(K$39=$C49+$G49*2),(K$39=$C49+$G49*3), (K$39=$C49+$G49*4), (K$39=$C49+$G49*5), (K$39=$C49+$G49*6), (K$39=$C49+$G49*7)),$F49*((1+'2- Data Entry'!$B$5)^('3-Cost Projections'!K$39-'3-Cost Projections'!$C49)),0)</f>
        <v>0</v>
      </c>
      <c r="L49" s="142">
        <f>IF(OR((L$39=$C49+$G49),(L$39=$C49+$G49*2),(L$39=$C49+$G49*3), (L$39=$C49+$G49*4), (L$39=$C49+$G49*5), (L$39=$C49+$G49*6), (L$39=$C49+$G49*7)),$F49*((1+'2- Data Entry'!$B$5)^('3-Cost Projections'!L$39-'3-Cost Projections'!$C49)),0)</f>
        <v>0</v>
      </c>
      <c r="M49" s="142">
        <f>IF(OR((M$39=$C49+$G49),(M$39=$C49+$G49*2),(M$39=$C49+$G49*3), (M$39=$C49+$G49*4), (M$39=$C49+$G49*5), (M$39=$C49+$G49*6), (M$39=$C49+$G49*7)),$F49*((1+'2- Data Entry'!$B$5)^('3-Cost Projections'!M$39-'3-Cost Projections'!$C49)),0)</f>
        <v>0</v>
      </c>
      <c r="N49" s="142">
        <f>IF(OR((N$39=$C49+$G49),(N$39=$C49+$G49*2),(N$39=$C49+$G49*3), (N$39=$C49+$G49*4), (N$39=$C49+$G49*5), (N$39=$C49+$G49*6), (N$39=$C49+$G49*7)),$F49*((1+'2- Data Entry'!$B$5)^('3-Cost Projections'!N$39-'3-Cost Projections'!$C49)),0)</f>
        <v>0</v>
      </c>
      <c r="O49" s="142">
        <f>IF(OR((O$39=$C49+$G49),(O$39=$C49+$G49*2),(O$39=$C49+$G49*3), (O$39=$C49+$G49*4), (O$39=$C49+$G49*5), (O$39=$C49+$G49*6), (O$39=$C49+$G49*7)),$F49*((1+'2- Data Entry'!$B$5)^('3-Cost Projections'!O$39-'3-Cost Projections'!$C49)),0)</f>
        <v>0</v>
      </c>
      <c r="P49" s="142">
        <f>IF(OR((P$39=$C49+$G49),(P$39=$C49+$G49*2),(P$39=$C49+$G49*3), (P$39=$C49+$G49*4), (P$39=$C49+$G49*5), (P$39=$C49+$G49*6), (P$39=$C49+$G49*7)),$F49*((1+'2- Data Entry'!$B$5)^('3-Cost Projections'!P$39-'3-Cost Projections'!$C49)),0)</f>
        <v>0</v>
      </c>
      <c r="Q49" s="142">
        <f>IF(OR((Q$39=$C49+$G49),(Q$39=$C49+$G49*2),(Q$39=$C49+$G49*3), (Q$39=$C49+$G49*4), (Q$39=$C49+$G49*5), (Q$39=$C49+$G49*6), (Q$39=$C49+$G49*7)),$F49*((1+'2- Data Entry'!$B$5)^('3-Cost Projections'!Q$39-'3-Cost Projections'!$C49)),0)</f>
        <v>0</v>
      </c>
      <c r="R49" s="142">
        <f>IF(OR((R$39=$C49+$G49),(R$39=$C49+$G49*2),(R$39=$C49+$G49*3), (R$39=$C49+$G49*4), (R$39=$C49+$G49*5), (R$39=$C49+$G49*6), (R$39=$C49+$G49*7)),$F49*((1+'2- Data Entry'!$B$5)^('3-Cost Projections'!R$39-'3-Cost Projections'!$C49)),0)</f>
        <v>0</v>
      </c>
      <c r="S49" s="142">
        <f>IF(OR((S$39=$C49+$G49),(S$39=$C49+$G49*2),(S$39=$C49+$G49*3), (S$39=$C49+$G49*4), (S$39=$C49+$G49*5), (S$39=$C49+$G49*6), (S$39=$C49+$G49*7)),$F49*((1+'2- Data Entry'!$B$5)^('3-Cost Projections'!S$39-'3-Cost Projections'!$C49)),0)</f>
        <v>0</v>
      </c>
      <c r="T49" s="142">
        <f>IF(OR((T$39=$C49+$G49),(T$39=$C49+$G49*2),(T$39=$C49+$G49*3), (T$39=$C49+$G49*4), (T$39=$C49+$G49*5), (T$39=$C49+$G49*6), (T$39=$C49+$G49*7)),$F49*((1+'2- Data Entry'!$B$5)^('3-Cost Projections'!T$39-'3-Cost Projections'!$C49)),0)</f>
        <v>0</v>
      </c>
      <c r="U49" s="142">
        <f>IF(OR((U$39=$C49+$G49),(U$39=$C49+$G49*2),(U$39=$C49+$G49*3), (U$39=$C49+$G49*4), (U$39=$C49+$G49*5), (U$39=$C49+$G49*6), (U$39=$C49+$G49*7)),$F49*((1+'2- Data Entry'!$B$5)^('3-Cost Projections'!U$39-'3-Cost Projections'!$C49)),0)</f>
        <v>0</v>
      </c>
      <c r="V49" s="142">
        <f>IF(OR((V$39=$C49+$G49),(V$39=$C49+$G49*2),(V$39=$C49+$G49*3), (V$39=$C49+$G49*4), (V$39=$C49+$G49*5), (V$39=$C49+$G49*6), (V$39=$C49+$G49*7)),$F49*((1+'2- Data Entry'!$B$5)^('3-Cost Projections'!V$39-'3-Cost Projections'!$C49)),0)</f>
        <v>0</v>
      </c>
      <c r="W49" s="142">
        <f>IF(OR((W$39=$C49+$G49),(W$39=$C49+$G49*2),(W$39=$C49+$G49*3), (W$39=$C49+$G49*4), (W$39=$C49+$G49*5), (W$39=$C49+$G49*6), (W$39=$C49+$G49*7)),$F49*((1+'2- Data Entry'!$B$5)^('3-Cost Projections'!W$39-'3-Cost Projections'!$C49)),0)</f>
        <v>0</v>
      </c>
      <c r="X49" s="142">
        <f>IF(OR((X$39=$C49+$G49),(X$39=$C49+$G49*2),(X$39=$C49+$G49*3), (X$39=$C49+$G49*4), (X$39=$C49+$G49*5), (X$39=$C49+$G49*6), (X$39=$C49+$G49*7)),$F49*((1+'2- Data Entry'!$B$5)^('3-Cost Projections'!X$39-'3-Cost Projections'!$C49)),0)</f>
        <v>0</v>
      </c>
      <c r="Y49" s="142">
        <f>IF(OR((Y$39=$C49+$G49),(Y$39=$C49+$G49*2),(Y$39=$C49+$G49*3), (Y$39=$C49+$G49*4), (Y$39=$C49+$G49*5), (Y$39=$C49+$G49*6), (Y$39=$C49+$G49*7)),$F49*((1+'2- Data Entry'!$B$5)^('3-Cost Projections'!Y$39-'3-Cost Projections'!$C49)),0)</f>
        <v>0</v>
      </c>
      <c r="Z49" s="142">
        <f>IF(OR((Z$39=$C49+$G49),(Z$39=$C49+$G49*2),(Z$39=$C49+$G49*3), (Z$39=$C49+$G49*4), (Z$39=$C49+$G49*5), (Z$39=$C49+$G49*6), (Z$39=$C49+$G49*7)),$F49*((1+'2- Data Entry'!$B$5)^('3-Cost Projections'!Z$39-'3-Cost Projections'!$C49)),0)</f>
        <v>0</v>
      </c>
      <c r="AA49" s="142">
        <f>IF(OR((AA$39=$C49+$G49),(AA$39=$C49+$G49*2),(AA$39=$C49+$G49*3), (AA$39=$C49+$G49*4), (AA$39=$C49+$G49*5), (AA$39=$C49+$G49*6), (AA$39=$C49+$G49*7)),$F49*((1+'2- Data Entry'!$B$5)^('3-Cost Projections'!AA$39-'3-Cost Projections'!$C49)),0)</f>
        <v>0</v>
      </c>
      <c r="AB49" s="142">
        <f>IF(OR((AB$39=$C49+$G49),(AB$39=$C49+$G49*2),(AB$39=$C49+$G49*3), (AB$39=$C49+$G49*4), (AB$39=$C49+$G49*5), (AB$39=$C49+$G49*6), (AB$39=$C49+$G49*7)),$F49*((1+'2- Data Entry'!$B$5)^('3-Cost Projections'!AB$39-'3-Cost Projections'!$C49)),0)</f>
        <v>0</v>
      </c>
      <c r="AC49" s="142">
        <f>IF(OR((AC$39=$C49+$G49),(AC$39=$C49+$G49*2),(AC$39=$C49+$G49*3), (AC$39=$C49+$G49*4), (AC$39=$C49+$G49*5), (AC$39=$C49+$G49*6), (AC$39=$C49+$G49*7)),$F49*((1+'2- Data Entry'!$B$5)^('3-Cost Projections'!AC$39-'3-Cost Projections'!$C49)),0)</f>
        <v>0</v>
      </c>
      <c r="AD49" s="142">
        <f>IF(OR((AD$39=$C49+$G49),(AD$39=$C49+$G49*2),(AD$39=$C49+$G49*3), (AD$39=$C49+$G49*4), (AD$39=$C49+$G49*5), (AD$39=$C49+$G49*6), (AD$39=$C49+$G49*7)),$F49*((1+'2- Data Entry'!$B$5)^('3-Cost Projections'!AD$39-'3-Cost Projections'!$C49)),0)</f>
        <v>0</v>
      </c>
      <c r="AE49" s="142">
        <f>IF(OR((AE$39=$C49+$G49),(AE$39=$C49+$G49*2),(AE$39=$C49+$G49*3), (AE$39=$C49+$G49*4), (AE$39=$C49+$G49*5), (AE$39=$C49+$G49*6), (AE$39=$C49+$G49*7)),$F49*((1+'2- Data Entry'!$B$5)^('3-Cost Projections'!AE$39-'3-Cost Projections'!$C49)),0)</f>
        <v>0</v>
      </c>
      <c r="AF49" s="142">
        <f>IF(OR((AF$39=$C49+$G49),(AF$39=$C49+$G49*2),(AF$39=$C49+$G49*3), (AF$39=$C49+$G49*4), (AF$39=$C49+$G49*5), (AF$39=$C49+$G49*6), (AF$39=$C49+$G49*7)),$F49*((1+'2- Data Entry'!$B$5)^('3-Cost Projections'!AF$39-'3-Cost Projections'!$C49)),0)</f>
        <v>0</v>
      </c>
      <c r="AG49" s="142">
        <f>IF(OR((AG$39=$C49+$G49),(AG$39=$C49+$G49*2),(AG$39=$C49+$G49*3), (AG$39=$C49+$G49*4), (AG$39=$C49+$G49*5), (AG$39=$C49+$G49*6), (AG$39=$C49+$G49*7)),$F49*((1+'2- Data Entry'!$B$5)^('3-Cost Projections'!AG$39-'3-Cost Projections'!$C49)),0)</f>
        <v>0</v>
      </c>
      <c r="AH49" s="142">
        <f>IF(OR((AH$39=$C49+$G49),(AH$39=$C49+$G49*2),(AH$39=$C49+$G49*3), (AH$39=$C49+$G49*4), (AH$39=$C49+$G49*5), (AH$39=$C49+$G49*6), (AH$39=$C49+$G49*7)),$F49*((1+'2- Data Entry'!$B$5)^('3-Cost Projections'!AH$39-'3-Cost Projections'!$C49)),0)</f>
        <v>0</v>
      </c>
      <c r="AI49" s="142">
        <f>IF(OR((AI$39=$C49+$G49),(AI$39=$C49+$G49*2),(AI$39=$C49+$G49*3), (AI$39=$C49+$G49*4), (AI$39=$C49+$G49*5), (AI$39=$C49+$G49*6), (AI$39=$C49+$G49*7)),$F49*((1+'2- Data Entry'!$B$5)^('3-Cost Projections'!AI$39-'3-Cost Projections'!$C49)),0)</f>
        <v>0</v>
      </c>
      <c r="AJ49" s="142">
        <f>IF(OR((AJ$39=$C49+$G49),(AJ$39=$C49+$G49*2),(AJ$39=$C49+$G49*3), (AJ$39=$C49+$G49*4), (AJ$39=$C49+$G49*5), (AJ$39=$C49+$G49*6), (AJ$39=$C49+$G49*7)),$F49*((1+'2- Data Entry'!$B$5)^('3-Cost Projections'!AJ$39-'3-Cost Projections'!$C49)),0)</f>
        <v>0</v>
      </c>
      <c r="AK49" s="142">
        <f>IF(OR((AK$39=$C49+$G49),(AK$39=$C49+$G49*2),(AK$39=$C49+$G49*3), (AK$39=$C49+$G49*4), (AK$39=$C49+$G49*5), (AK$39=$C49+$G49*6), (AK$39=$C49+$G49*7)),$F49*((1+'2- Data Entry'!$B$5)^('3-Cost Projections'!AK$39-'3-Cost Projections'!$C49)),0)</f>
        <v>0</v>
      </c>
      <c r="AL49" s="142">
        <f>IF(OR((AL$39=$C49+$G49),(AL$39=$C49+$G49*2),(AL$39=$C49+$G49*3), (AL$39=$C49+$G49*4), (AL$39=$C49+$G49*5), (AL$39=$C49+$G49*6), (AL$39=$C49+$G49*7)),$F49*((1+'2- Data Entry'!$B$5)^('3-Cost Projections'!AL$39-'3-Cost Projections'!$C49)),0)</f>
        <v>0</v>
      </c>
      <c r="AM49" s="142">
        <f>IF(OR((AM$39=$C49+$G49),(AM$39=$C49+$G49*2),(AM$39=$C49+$G49*3), (AM$39=$C49+$G49*4), (AM$39=$C49+$G49*5), (AM$39=$C49+$G49*6), (AM$39=$C49+$G49*7)),$F49*((1+'2- Data Entry'!$B$5)^('3-Cost Projections'!AM$39-'3-Cost Projections'!$C49)),0)</f>
        <v>0</v>
      </c>
      <c r="AN49" s="142">
        <f>IF(OR((AN$39=$C49+$G49),(AN$39=$C49+$G49*2),(AN$39=$C49+$G49*3), (AN$39=$C49+$G49*4), (AN$39=$C49+$G49*5), (AN$39=$C49+$G49*6), (AN$39=$C49+$G49*7)),$F49*((1+'2- Data Entry'!$B$5)^('3-Cost Projections'!AN$39-'3-Cost Projections'!$C49)),0)</f>
        <v>0</v>
      </c>
      <c r="AO49" s="142">
        <f>IF(OR((AO$39=$C49+$G49),(AO$39=$C49+$G49*2),(AO$39=$C49+$G49*3), (AO$39=$C49+$G49*4), (AO$39=$C49+$G49*5), (AO$39=$C49+$G49*6), (AO$39=$C49+$G49*7)),$F49*((1+'2- Data Entry'!$B$5)^('3-Cost Projections'!AO$39-'3-Cost Projections'!$C49)),0)</f>
        <v>0</v>
      </c>
      <c r="AP49" s="142">
        <f>IF(OR((AP$39=$C49+$G49),(AP$39=$C49+$G49*2),(AP$39=$C49+$G49*3), (AP$39=$C49+$G49*4), (AP$39=$C49+$G49*5), (AP$39=$C49+$G49*6), (AP$39=$C49+$G49*7)),$F49*((1+'2- Data Entry'!$B$5)^('3-Cost Projections'!AP$39-'3-Cost Projections'!$C49)),0)</f>
        <v>0</v>
      </c>
      <c r="AQ49" s="142">
        <f>IF(OR((AQ$39=$C49+$G49),(AQ$39=$C49+$G49*2),(AQ$39=$C49+$G49*3), (AQ$39=$C49+$G49*4), (AQ$39=$C49+$G49*5), (AQ$39=$C49+$G49*6), (AQ$39=$C49+$G49*7)),$F49*((1+'2- Data Entry'!$B$5)^('3-Cost Projections'!AQ$39-'3-Cost Projections'!$C49)),0)</f>
        <v>0</v>
      </c>
      <c r="AR49" s="142">
        <f>IF(OR((AR$39=$C49+$G49),(AR$39=$C49+$G49*2),(AR$39=$C49+$G49*3), (AR$39=$C49+$G49*4), (AR$39=$C49+$G49*5), (AR$39=$C49+$G49*6), (AR$39=$C49+$G49*7)),$F49*((1+'2- Data Entry'!$B$5)^('3-Cost Projections'!AR$39-'3-Cost Projections'!$C49)),0)</f>
        <v>0</v>
      </c>
      <c r="AS49" s="142">
        <f>IF(OR((AS$39=$C49+$G49),(AS$39=$C49+$G49*2),(AS$39=$C49+$G49*3), (AS$39=$C49+$G49*4), (AS$39=$C49+$G49*5), (AS$39=$C49+$G49*6), (AS$39=$C49+$G49*7)),$F49*((1+'2- Data Entry'!$B$5)^('3-Cost Projections'!AS$39-'3-Cost Projections'!$C49)),0)</f>
        <v>0</v>
      </c>
      <c r="AT49" s="142">
        <f>IF(OR((AT$39=$C49+$G49),(AT$39=$C49+$G49*2),(AT$39=$C49+$G49*3), (AT$39=$C49+$G49*4), (AT$39=$C49+$G49*5), (AT$39=$C49+$G49*6), (AT$39=$C49+$G49*7)),$F49*((1+'2- Data Entry'!$B$5)^('3-Cost Projections'!AT$39-'3-Cost Projections'!$C49)),0)</f>
        <v>0</v>
      </c>
      <c r="AU49" s="142">
        <f>IF(OR((AU$39=$C49+$G49),(AU$39=$C49+$G49*2),(AU$39=$C49+$G49*3), (AU$39=$C49+$G49*4), (AU$39=$C49+$G49*5), (AU$39=$C49+$G49*6), (AU$39=$C49+$G49*7)),$F49*((1+'2- Data Entry'!$B$5)^('3-Cost Projections'!AU$39-'3-Cost Projections'!$C49)),0)</f>
        <v>0</v>
      </c>
      <c r="AV49" s="142">
        <f>IF(OR((AV$39=$C49+$G49),(AV$39=$C49+$G49*2),(AV$39=$C49+$G49*3), (AV$39=$C49+$G49*4), (AV$39=$C49+$G49*5), (AV$39=$C49+$G49*6), (AV$39=$C49+$G49*7)),$F49*((1+'2- Data Entry'!$B$5)^('3-Cost Projections'!AV$39-'3-Cost Projections'!$C49)),0)</f>
        <v>0</v>
      </c>
    </row>
    <row r="50" spans="1:48" s="144" customFormat="1" x14ac:dyDescent="0.3">
      <c r="A50" s="130"/>
      <c r="B50" s="189" t="str">
        <f>'2- Data Entry'!D18</f>
        <v>Soak Pit</v>
      </c>
      <c r="C50" s="153">
        <f>'2- Data Entry'!F18</f>
        <v>0</v>
      </c>
      <c r="D50" s="154"/>
      <c r="E50" s="154"/>
      <c r="F50" s="155">
        <f>'2- Data Entry'!E18*'2- Data Entry'!$E$39</f>
        <v>0</v>
      </c>
      <c r="G50" s="156">
        <f>'6-Reference Data'!B21</f>
        <v>10</v>
      </c>
      <c r="H50" s="142">
        <f>IF(OR((H$39=$C50+$G50),(H$39=$C50+$G50*2),(H$39=$C50+$G50*3)),$F50*((1+'2- Data Entry'!$B$5)^('3-Cost Projections'!H$39-'3-Cost Projections'!$C50)),0)</f>
        <v>0</v>
      </c>
      <c r="I50" s="142">
        <f>IF(OR((I$39=$C50+$G50),(I$39=$C50+$G50*2),(I$39=$C50+$G50*3)),$F50*((1+'2- Data Entry'!$B$5)^('3-Cost Projections'!I$39-'3-Cost Projections'!$C50)),0)</f>
        <v>0</v>
      </c>
      <c r="J50" s="142">
        <f>IF(OR((J$39=$C50+$G50),(J$39=$C50+$G50*2),(J$39=$C50+$G50*3)),$F50*((1+'2- Data Entry'!$B$5)^('3-Cost Projections'!J$39-'3-Cost Projections'!$C50)),0)</f>
        <v>0</v>
      </c>
      <c r="K50" s="142">
        <f>IF(OR((K$39=$C50+$G50),(K$39=$C50+$G50*2),(K$39=$C50+$G50*3)),$F50*((1+'2- Data Entry'!$B$5)^('3-Cost Projections'!K$39-'3-Cost Projections'!$C50)),0)</f>
        <v>0</v>
      </c>
      <c r="L50" s="142">
        <f>IF(OR((L$39=$C50+$G50),(L$39=$C50+$G50*2),(L$39=$C50+$G50*3)),$F50*((1+'2- Data Entry'!$B$5)^('3-Cost Projections'!L$39-'3-Cost Projections'!$C50)),0)</f>
        <v>0</v>
      </c>
      <c r="M50" s="142">
        <f>IF(OR((M$39=$C50+$G50),(M$39=$C50+$G50*2),(M$39=$C50+$G50*3)),$F50*((1+'2- Data Entry'!$B$5)^('3-Cost Projections'!M$39-'3-Cost Projections'!$C50)),0)</f>
        <v>0</v>
      </c>
      <c r="N50" s="142">
        <f>IF(OR((N$39=$C50+$G50),(N$39=$C50+$G50*2),(N$39=$C50+$G50*3)),$F50*((1+'2- Data Entry'!$B$5)^('3-Cost Projections'!N$39-'3-Cost Projections'!$C50)),0)</f>
        <v>0</v>
      </c>
      <c r="O50" s="142">
        <f>IF(OR((O$39=$C50+$G50),(O$39=$C50+$G50*2),(O$39=$C50+$G50*3)),$F50*((1+'2- Data Entry'!$B$5)^('3-Cost Projections'!O$39-'3-Cost Projections'!$C50)),0)</f>
        <v>0</v>
      </c>
      <c r="P50" s="142">
        <f>IF(OR((P$39=$C50+$G50),(P$39=$C50+$G50*2),(P$39=$C50+$G50*3)),$F50*((1+'2- Data Entry'!$B$5)^('3-Cost Projections'!P$39-'3-Cost Projections'!$C50)),0)</f>
        <v>0</v>
      </c>
      <c r="Q50" s="142">
        <f>IF(OR((Q$39=$C50+$G50),(Q$39=$C50+$G50*2),(Q$39=$C50+$G50*3)),$F50*((1+'2- Data Entry'!$B$5)^('3-Cost Projections'!Q$39-'3-Cost Projections'!$C50)),0)</f>
        <v>0</v>
      </c>
      <c r="R50" s="142">
        <f>IF(OR((R$39=$C50+$G50),(R$39=$C50+$G50*2),(R$39=$C50+$G50*3)),$F50*((1+'2- Data Entry'!$B$5)^('3-Cost Projections'!R$39-'3-Cost Projections'!$C50)),0)</f>
        <v>0</v>
      </c>
      <c r="S50" s="142">
        <f>IF(OR((S$39=$C50+$G50),(S$39=$C50+$G50*2),(S$39=$C50+$G50*3)),$F50*((1+'2- Data Entry'!$B$5)^('3-Cost Projections'!S$39-'3-Cost Projections'!$C50)),0)</f>
        <v>0</v>
      </c>
      <c r="T50" s="142">
        <f>IF(OR((T$39=$C50+$G50),(T$39=$C50+$G50*2),(T$39=$C50+$G50*3)),$F50*((1+'2- Data Entry'!$B$5)^('3-Cost Projections'!T$39-'3-Cost Projections'!$C50)),0)</f>
        <v>0</v>
      </c>
      <c r="U50" s="142">
        <f>IF(OR((U$39=$C50+$G50),(U$39=$C50+$G50*2),(U$39=$C50+$G50*3)),$F50*((1+'2- Data Entry'!$B$5)^('3-Cost Projections'!U$39-'3-Cost Projections'!$C50)),0)</f>
        <v>0</v>
      </c>
      <c r="V50" s="142">
        <f>IF(OR((V$39=$C50+$G50),(V$39=$C50+$G50*2),(V$39=$C50+$G50*3)),$F50*((1+'2- Data Entry'!$B$5)^('3-Cost Projections'!V$39-'3-Cost Projections'!$C50)),0)</f>
        <v>0</v>
      </c>
      <c r="W50" s="142">
        <f>IF(OR((W$39=$C50+$G50),(W$39=$C50+$G50*2),(W$39=$C50+$G50*3)),$F50*((1+'2- Data Entry'!$B$5)^('3-Cost Projections'!W$39-'3-Cost Projections'!$C50)),0)</f>
        <v>0</v>
      </c>
      <c r="X50" s="142">
        <f>IF(OR((X$39=$C50+$G50),(X$39=$C50+$G50*2),(X$39=$C50+$G50*3)),$F50*((1+'2- Data Entry'!$B$5)^('3-Cost Projections'!X$39-'3-Cost Projections'!$C50)),0)</f>
        <v>0</v>
      </c>
      <c r="Y50" s="142">
        <f>IF(OR((Y$39=$C50+$G50),(Y$39=$C50+$G50*2),(Y$39=$C50+$G50*3)),$F50*((1+'2- Data Entry'!$B$5)^('3-Cost Projections'!Y$39-'3-Cost Projections'!$C50)),0)</f>
        <v>0</v>
      </c>
      <c r="Z50" s="142">
        <f>IF(OR((Z$39=$C50+$G50),(Z$39=$C50+$G50*2),(Z$39=$C50+$G50*3)),$F50*((1+'2- Data Entry'!$B$5)^('3-Cost Projections'!Z$39-'3-Cost Projections'!$C50)),0)</f>
        <v>0</v>
      </c>
      <c r="AA50" s="142">
        <f>IF(OR((AA$39=$C50+$G50),(AA$39=$C50+$G50*2),(AA$39=$C50+$G50*3)),$F50*((1+'2- Data Entry'!$B$5)^('3-Cost Projections'!AA$39-'3-Cost Projections'!$C50)),0)</f>
        <v>0</v>
      </c>
      <c r="AB50" s="142">
        <f>IF(OR((AB$39=$C50+$G50),(AB$39=$C50+$G50*2),(AB$39=$C50+$G50*3)),$F50*((1+'2- Data Entry'!$B$5)^('3-Cost Projections'!AB$39-'3-Cost Projections'!$C50)),0)</f>
        <v>0</v>
      </c>
      <c r="AC50" s="142">
        <f>IF(OR((AC$39=$C50+$G50),(AC$39=$C50+$G50*2),(AC$39=$C50+$G50*3)),$F50*((1+'2- Data Entry'!$B$5)^('3-Cost Projections'!AC$39-'3-Cost Projections'!$C50)),0)</f>
        <v>0</v>
      </c>
      <c r="AD50" s="142">
        <f>IF(OR((AD$39=$C50+$G50),(AD$39=$C50+$G50*2),(AD$39=$C50+$G50*3)),$F50*((1+'2- Data Entry'!$B$5)^('3-Cost Projections'!AD$39-'3-Cost Projections'!$C50)),0)</f>
        <v>0</v>
      </c>
      <c r="AE50" s="142">
        <f>IF(OR((AE$39=$C50+$G50),(AE$39=$C50+$G50*2),(AE$39=$C50+$G50*3)),$F50*((1+'2- Data Entry'!$B$5)^('3-Cost Projections'!AE$39-'3-Cost Projections'!$C50)),0)</f>
        <v>0</v>
      </c>
      <c r="AF50" s="142">
        <f>IF(OR((AF$39=$C50+$G50),(AF$39=$C50+$G50*2),(AF$39=$C50+$G50*3)),$F50*((1+'2- Data Entry'!$B$5)^('3-Cost Projections'!AF$39-'3-Cost Projections'!$C50)),0)</f>
        <v>0</v>
      </c>
      <c r="AG50" s="142">
        <f>IF(OR((AG$39=$C50+$G50),(AG$39=$C50+$G50*2),(AG$39=$C50+$G50*3)),$F50*((1+'2- Data Entry'!$B$5)^('3-Cost Projections'!AG$39-'3-Cost Projections'!$C50)),0)</f>
        <v>0</v>
      </c>
      <c r="AH50" s="142">
        <f>IF(OR((AH$39=$C50+$G50),(AH$39=$C50+$G50*2),(AH$39=$C50+$G50*3)),$F50*((1+'2- Data Entry'!$B$5)^('3-Cost Projections'!AH$39-'3-Cost Projections'!$C50)),0)</f>
        <v>0</v>
      </c>
      <c r="AI50" s="142">
        <f>IF(OR((AI$39=$C50+$G50),(AI$39=$C50+$G50*2),(AI$39=$C50+$G50*3)),$F50*((1+'2- Data Entry'!$B$5)^('3-Cost Projections'!AI$39-'3-Cost Projections'!$C50)),0)</f>
        <v>0</v>
      </c>
      <c r="AJ50" s="142">
        <f>IF(OR((AJ$39=$C50+$G50),(AJ$39=$C50+$G50*2),(AJ$39=$C50+$G50*3)),$F50*((1+'2- Data Entry'!$B$5)^('3-Cost Projections'!AJ$39-'3-Cost Projections'!$C50)),0)</f>
        <v>0</v>
      </c>
      <c r="AK50" s="142">
        <f>IF(OR((AK$39=$C50+$G50),(AK$39=$C50+$G50*2),(AK$39=$C50+$G50*3)),$F50*((1+'2- Data Entry'!$B$5)^('3-Cost Projections'!AK$39-'3-Cost Projections'!$C50)),0)</f>
        <v>0</v>
      </c>
      <c r="AL50" s="142">
        <f>IF(OR((AL$39=$C50+$G50),(AL$39=$C50+$G50*2),(AL$39=$C50+$G50*3)),$F50*((1+'2- Data Entry'!$B$5)^('3-Cost Projections'!AL$39-'3-Cost Projections'!$C50)),0)</f>
        <v>0</v>
      </c>
      <c r="AM50" s="142">
        <f>IF(OR((AM$39=$C50+$G50),(AM$39=$C50+$G50*2),(AM$39=$C50+$G50*3)),$F50*((1+'2- Data Entry'!$B$5)^('3-Cost Projections'!AM$39-'3-Cost Projections'!$C50)),0)</f>
        <v>0</v>
      </c>
      <c r="AN50" s="142">
        <f>IF(OR((AN$39=$C50+$G50),(AN$39=$C50+$G50*2),(AN$39=$C50+$G50*3)),$F50*((1+'2- Data Entry'!$B$5)^('3-Cost Projections'!AN$39-'3-Cost Projections'!$C50)),0)</f>
        <v>0</v>
      </c>
      <c r="AO50" s="142">
        <f>IF(OR((AO$39=$C50+$G50),(AO$39=$C50+$G50*2),(AO$39=$C50+$G50*3)),$F50*((1+'2- Data Entry'!$B$5)^('3-Cost Projections'!AO$39-'3-Cost Projections'!$C50)),0)</f>
        <v>0</v>
      </c>
      <c r="AP50" s="142">
        <f>IF(OR((AP$39=$C50+$G50),(AP$39=$C50+$G50*2),(AP$39=$C50+$G50*3)),$F50*((1+'2- Data Entry'!$B$5)^('3-Cost Projections'!AP$39-'3-Cost Projections'!$C50)),0)</f>
        <v>0</v>
      </c>
      <c r="AQ50" s="142">
        <f>IF(OR((AQ$39=$C50+$G50),(AQ$39=$C50+$G50*2),(AQ$39=$C50+$G50*3)),$F50*((1+'2- Data Entry'!$B$5)^('3-Cost Projections'!AQ$39-'3-Cost Projections'!$C50)),0)</f>
        <v>0</v>
      </c>
      <c r="AR50" s="142">
        <f>IF(OR((AR$39=$C50+$G50),(AR$39=$C50+$G50*2),(AR$39=$C50+$G50*3)),$F50*((1+'2- Data Entry'!$B$5)^('3-Cost Projections'!AR$39-'3-Cost Projections'!$C50)),0)</f>
        <v>0</v>
      </c>
      <c r="AS50" s="142">
        <f>IF(OR((AS$39=$C50+$G50),(AS$39=$C50+$G50*2),(AS$39=$C50+$G50*3)),$F50*((1+'2- Data Entry'!$B$5)^('3-Cost Projections'!AS$39-'3-Cost Projections'!$C50)),0)</f>
        <v>0</v>
      </c>
      <c r="AT50" s="142">
        <f>IF(OR((AT$39=$C50+$G50),(AT$39=$C50+$G50*2),(AT$39=$C50+$G50*3)),$F50*((1+'2- Data Entry'!$B$5)^('3-Cost Projections'!AT$39-'3-Cost Projections'!$C50)),0)</f>
        <v>0</v>
      </c>
      <c r="AU50" s="142">
        <f>IF(OR((AU$39=$C50+$G50),(AU$39=$C50+$G50*2),(AU$39=$C50+$G50*3)),$F50*((1+'2- Data Entry'!$B$5)^('3-Cost Projections'!AU$39-'3-Cost Projections'!$C50)),0)</f>
        <v>0</v>
      </c>
      <c r="AV50" s="142">
        <f>IF(OR((AV$39=$C50+$G50),(AV$39=$C50+$G50*2),(AV$39=$C50+$G50*3)),$F50*((1+'2- Data Entry'!$B$5)^('3-Cost Projections'!AV$39-'3-Cost Projections'!$C50)),0)</f>
        <v>0</v>
      </c>
    </row>
    <row r="51" spans="1:48" s="144" customFormat="1" x14ac:dyDescent="0.3">
      <c r="A51" s="130"/>
      <c r="B51" s="189" t="str">
        <f>'2- Data Entry'!D19</f>
        <v>Shed</v>
      </c>
      <c r="C51" s="153">
        <f>'2- Data Entry'!F19</f>
        <v>0</v>
      </c>
      <c r="D51" s="154"/>
      <c r="E51" s="154"/>
      <c r="F51" s="155">
        <f>'2- Data Entry'!E19*'2- Data Entry'!$E$39</f>
        <v>0</v>
      </c>
      <c r="G51" s="156">
        <f>'6-Reference Data'!B22</f>
        <v>2</v>
      </c>
      <c r="H51" s="142">
        <f>IF(OR((H$39=$C51+$G51),(H$39=$C51+$G51*2),(H$39=$C51+$G51*3), (H$39=$C51+$G51*4), (H$39=$C51+$G51*5), (H$39=$C51+$G51*6), (H$39=$C51+$G51*7)),$F51*((1+'2- Data Entry'!$B$5)^('3-Cost Projections'!H$39-'3-Cost Projections'!$C51)),0)</f>
        <v>0</v>
      </c>
      <c r="I51" s="142">
        <f>IF(OR((I$39=$C51+$G51),(I$39=$C51+$G51*2),(I$39=$C51+$G51*3), (I$39=$C51+$G51*4), (I$39=$C51+$G51*5), (I$39=$C51+$G51*6), (I$39=$C51+$G51*7)),$F51*((1+'2- Data Entry'!$B$5)^('3-Cost Projections'!I$39-'3-Cost Projections'!$C51)),0)</f>
        <v>0</v>
      </c>
      <c r="J51" s="142">
        <f>IF(OR((J$39=$C51+$G51),(J$39=$C51+$G51*2),(J$39=$C51+$G51*3), (J$39=$C51+$G51*4), (J$39=$C51+$G51*5), (J$39=$C51+$G51*6), (J$39=$C51+$G51*7)),$F51*((1+'2- Data Entry'!$B$5)^('3-Cost Projections'!J$39-'3-Cost Projections'!$C51)),0)</f>
        <v>0</v>
      </c>
      <c r="K51" s="142">
        <f>IF(OR((K$39=$C51+$G51),(K$39=$C51+$G51*2),(K$39=$C51+$G51*3), (K$39=$C51+$G51*4), (K$39=$C51+$G51*5), (K$39=$C51+$G51*6), (K$39=$C51+$G51*7)),$F51*((1+'2- Data Entry'!$B$5)^('3-Cost Projections'!K$39-'3-Cost Projections'!$C51)),0)</f>
        <v>0</v>
      </c>
      <c r="L51" s="142">
        <f>IF(OR((L$39=$C51+$G51),(L$39=$C51+$G51*2),(L$39=$C51+$G51*3), (L$39=$C51+$G51*4), (L$39=$C51+$G51*5), (L$39=$C51+$G51*6), (L$39=$C51+$G51*7)),$F51*((1+'2- Data Entry'!$B$5)^('3-Cost Projections'!L$39-'3-Cost Projections'!$C51)),0)</f>
        <v>0</v>
      </c>
      <c r="M51" s="142">
        <f>IF(OR((M$39=$C51+$G51),(M$39=$C51+$G51*2),(M$39=$C51+$G51*3), (M$39=$C51+$G51*4), (M$39=$C51+$G51*5), (M$39=$C51+$G51*6), (M$39=$C51+$G51*7)),$F51*((1+'2- Data Entry'!$B$5)^('3-Cost Projections'!M$39-'3-Cost Projections'!$C51)),0)</f>
        <v>0</v>
      </c>
      <c r="N51" s="142">
        <f>IF(OR((N$39=$C51+$G51),(N$39=$C51+$G51*2),(N$39=$C51+$G51*3), (N$39=$C51+$G51*4), (N$39=$C51+$G51*5), (N$39=$C51+$G51*6), (N$39=$C51+$G51*7)),$F51*((1+'2- Data Entry'!$B$5)^('3-Cost Projections'!N$39-'3-Cost Projections'!$C51)),0)</f>
        <v>0</v>
      </c>
      <c r="O51" s="142">
        <f>IF(OR((O$39=$C51+$G51),(O$39=$C51+$G51*2),(O$39=$C51+$G51*3), (O$39=$C51+$G51*4), (O$39=$C51+$G51*5), (O$39=$C51+$G51*6), (O$39=$C51+$G51*7)),$F51*((1+'2- Data Entry'!$B$5)^('3-Cost Projections'!O$39-'3-Cost Projections'!$C51)),0)</f>
        <v>0</v>
      </c>
      <c r="P51" s="142">
        <f>IF(OR((P$39=$C51+$G51),(P$39=$C51+$G51*2),(P$39=$C51+$G51*3), (P$39=$C51+$G51*4), (P$39=$C51+$G51*5), (P$39=$C51+$G51*6), (P$39=$C51+$G51*7)),$F51*((1+'2- Data Entry'!$B$5)^('3-Cost Projections'!P$39-'3-Cost Projections'!$C51)),0)</f>
        <v>0</v>
      </c>
      <c r="Q51" s="142">
        <f>IF(OR((Q$39=$C51+$G51),(Q$39=$C51+$G51*2),(Q$39=$C51+$G51*3), (Q$39=$C51+$G51*4), (Q$39=$C51+$G51*5), (Q$39=$C51+$G51*6), (Q$39=$C51+$G51*7)),$F51*((1+'2- Data Entry'!$B$5)^('3-Cost Projections'!Q$39-'3-Cost Projections'!$C51)),0)</f>
        <v>0</v>
      </c>
      <c r="R51" s="142">
        <f>IF(OR((R$39=$C51+$G51),(R$39=$C51+$G51*2),(R$39=$C51+$G51*3), (R$39=$C51+$G51*4), (R$39=$C51+$G51*5), (R$39=$C51+$G51*6), (R$39=$C51+$G51*7)),$F51*((1+'2- Data Entry'!$B$5)^('3-Cost Projections'!R$39-'3-Cost Projections'!$C51)),0)</f>
        <v>0</v>
      </c>
      <c r="S51" s="142">
        <f>IF(OR((S$39=$C51+$G51),(S$39=$C51+$G51*2),(S$39=$C51+$G51*3), (S$39=$C51+$G51*4), (S$39=$C51+$G51*5), (S$39=$C51+$G51*6), (S$39=$C51+$G51*7)),$F51*((1+'2- Data Entry'!$B$5)^('3-Cost Projections'!S$39-'3-Cost Projections'!$C51)),0)</f>
        <v>0</v>
      </c>
      <c r="T51" s="142">
        <f>IF(OR((T$39=$C51+$G51),(T$39=$C51+$G51*2),(T$39=$C51+$G51*3), (T$39=$C51+$G51*4), (T$39=$C51+$G51*5), (T$39=$C51+$G51*6), (T$39=$C51+$G51*7)),$F51*((1+'2- Data Entry'!$B$5)^('3-Cost Projections'!T$39-'3-Cost Projections'!$C51)),0)</f>
        <v>0</v>
      </c>
      <c r="U51" s="142">
        <f>IF(OR((U$39=$C51+$G51),(U$39=$C51+$G51*2),(U$39=$C51+$G51*3), (U$39=$C51+$G51*4), (U$39=$C51+$G51*5), (U$39=$C51+$G51*6), (U$39=$C51+$G51*7)),$F51*((1+'2- Data Entry'!$B$5)^('3-Cost Projections'!U$39-'3-Cost Projections'!$C51)),0)</f>
        <v>0</v>
      </c>
      <c r="V51" s="142">
        <f>IF(OR((V$39=$C51+$G51),(V$39=$C51+$G51*2),(V$39=$C51+$G51*3), (V$39=$C51+$G51*4), (V$39=$C51+$G51*5), (V$39=$C51+$G51*6), (V$39=$C51+$G51*7)),$F51*((1+'2- Data Entry'!$B$5)^('3-Cost Projections'!V$39-'3-Cost Projections'!$C51)),0)</f>
        <v>0</v>
      </c>
      <c r="W51" s="142">
        <f>IF(OR((W$39=$C51+$G51),(W$39=$C51+$G51*2),(W$39=$C51+$G51*3), (W$39=$C51+$G51*4), (W$39=$C51+$G51*5), (W$39=$C51+$G51*6), (W$39=$C51+$G51*7)),$F51*((1+'2- Data Entry'!$B$5)^('3-Cost Projections'!W$39-'3-Cost Projections'!$C51)),0)</f>
        <v>0</v>
      </c>
      <c r="X51" s="142">
        <f>IF(OR((X$39=$C51+$G51),(X$39=$C51+$G51*2),(X$39=$C51+$G51*3), (X$39=$C51+$G51*4), (X$39=$C51+$G51*5), (X$39=$C51+$G51*6), (X$39=$C51+$G51*7)),$F51*((1+'2- Data Entry'!$B$5)^('3-Cost Projections'!X$39-'3-Cost Projections'!$C51)),0)</f>
        <v>0</v>
      </c>
      <c r="Y51" s="142">
        <f>IF(OR((Y$39=$C51+$G51),(Y$39=$C51+$G51*2),(Y$39=$C51+$G51*3), (Y$39=$C51+$G51*4), (Y$39=$C51+$G51*5), (Y$39=$C51+$G51*6), (Y$39=$C51+$G51*7)),$F51*((1+'2- Data Entry'!$B$5)^('3-Cost Projections'!Y$39-'3-Cost Projections'!$C51)),0)</f>
        <v>0</v>
      </c>
      <c r="Z51" s="142">
        <f>IF(OR((Z$39=$C51+$G51),(Z$39=$C51+$G51*2),(Z$39=$C51+$G51*3), (Z$39=$C51+$G51*4), (Z$39=$C51+$G51*5), (Z$39=$C51+$G51*6), (Z$39=$C51+$G51*7)),$F51*((1+'2- Data Entry'!$B$5)^('3-Cost Projections'!Z$39-'3-Cost Projections'!$C51)),0)</f>
        <v>0</v>
      </c>
      <c r="AA51" s="142">
        <f>IF(OR((AA$39=$C51+$G51),(AA$39=$C51+$G51*2),(AA$39=$C51+$G51*3), (AA$39=$C51+$G51*4), (AA$39=$C51+$G51*5), (AA$39=$C51+$G51*6), (AA$39=$C51+$G51*7)),$F51*((1+'2- Data Entry'!$B$5)^('3-Cost Projections'!AA$39-'3-Cost Projections'!$C51)),0)</f>
        <v>0</v>
      </c>
      <c r="AB51" s="142">
        <f>IF(OR((AB$39=$C51+$G51),(AB$39=$C51+$G51*2),(AB$39=$C51+$G51*3), (AB$39=$C51+$G51*4), (AB$39=$C51+$G51*5), (AB$39=$C51+$G51*6), (AB$39=$C51+$G51*7)),$F51*((1+'2- Data Entry'!$B$5)^('3-Cost Projections'!AB$39-'3-Cost Projections'!$C51)),0)</f>
        <v>0</v>
      </c>
      <c r="AC51" s="142">
        <f>IF(OR((AC$39=$C51+$G51),(AC$39=$C51+$G51*2),(AC$39=$C51+$G51*3), (AC$39=$C51+$G51*4), (AC$39=$C51+$G51*5), (AC$39=$C51+$G51*6), (AC$39=$C51+$G51*7)),$F51*((1+'2- Data Entry'!$B$5)^('3-Cost Projections'!AC$39-'3-Cost Projections'!$C51)),0)</f>
        <v>0</v>
      </c>
      <c r="AD51" s="142">
        <f>IF(OR((AD$39=$C51+$G51),(AD$39=$C51+$G51*2),(AD$39=$C51+$G51*3), (AD$39=$C51+$G51*4), (AD$39=$C51+$G51*5), (AD$39=$C51+$G51*6), (AD$39=$C51+$G51*7)),$F51*((1+'2- Data Entry'!$B$5)^('3-Cost Projections'!AD$39-'3-Cost Projections'!$C51)),0)</f>
        <v>0</v>
      </c>
      <c r="AE51" s="142">
        <f>IF(OR((AE$39=$C51+$G51),(AE$39=$C51+$G51*2),(AE$39=$C51+$G51*3), (AE$39=$C51+$G51*4), (AE$39=$C51+$G51*5), (AE$39=$C51+$G51*6), (AE$39=$C51+$G51*7)),$F51*((1+'2- Data Entry'!$B$5)^('3-Cost Projections'!AE$39-'3-Cost Projections'!$C51)),0)</f>
        <v>0</v>
      </c>
      <c r="AF51" s="142">
        <f>IF(OR((AF$39=$C51+$G51),(AF$39=$C51+$G51*2),(AF$39=$C51+$G51*3), (AF$39=$C51+$G51*4), (AF$39=$C51+$G51*5), (AF$39=$C51+$G51*6), (AF$39=$C51+$G51*7)),$F51*((1+'2- Data Entry'!$B$5)^('3-Cost Projections'!AF$39-'3-Cost Projections'!$C51)),0)</f>
        <v>0</v>
      </c>
      <c r="AG51" s="142">
        <f>IF(OR((AG$39=$C51+$G51),(AG$39=$C51+$G51*2),(AG$39=$C51+$G51*3), (AG$39=$C51+$G51*4), (AG$39=$C51+$G51*5), (AG$39=$C51+$G51*6), (AG$39=$C51+$G51*7)),$F51*((1+'2- Data Entry'!$B$5)^('3-Cost Projections'!AG$39-'3-Cost Projections'!$C51)),0)</f>
        <v>0</v>
      </c>
      <c r="AH51" s="142">
        <f>IF(OR((AH$39=$C51+$G51),(AH$39=$C51+$G51*2),(AH$39=$C51+$G51*3), (AH$39=$C51+$G51*4), (AH$39=$C51+$G51*5), (AH$39=$C51+$G51*6), (AH$39=$C51+$G51*7)),$F51*((1+'2- Data Entry'!$B$5)^('3-Cost Projections'!AH$39-'3-Cost Projections'!$C51)),0)</f>
        <v>0</v>
      </c>
      <c r="AI51" s="142">
        <f>IF(OR((AI$39=$C51+$G51),(AI$39=$C51+$G51*2),(AI$39=$C51+$G51*3), (AI$39=$C51+$G51*4), (AI$39=$C51+$G51*5), (AI$39=$C51+$G51*6), (AI$39=$C51+$G51*7)),$F51*((1+'2- Data Entry'!$B$5)^('3-Cost Projections'!AI$39-'3-Cost Projections'!$C51)),0)</f>
        <v>0</v>
      </c>
      <c r="AJ51" s="142">
        <f>IF(OR((AJ$39=$C51+$G51),(AJ$39=$C51+$G51*2),(AJ$39=$C51+$G51*3), (AJ$39=$C51+$G51*4), (AJ$39=$C51+$G51*5), (AJ$39=$C51+$G51*6), (AJ$39=$C51+$G51*7)),$F51*((1+'2- Data Entry'!$B$5)^('3-Cost Projections'!AJ$39-'3-Cost Projections'!$C51)),0)</f>
        <v>0</v>
      </c>
      <c r="AK51" s="142">
        <f>IF(OR((AK$39=$C51+$G51),(AK$39=$C51+$G51*2),(AK$39=$C51+$G51*3), (AK$39=$C51+$G51*4), (AK$39=$C51+$G51*5), (AK$39=$C51+$G51*6), (AK$39=$C51+$G51*7)),$F51*((1+'2- Data Entry'!$B$5)^('3-Cost Projections'!AK$39-'3-Cost Projections'!$C51)),0)</f>
        <v>0</v>
      </c>
      <c r="AL51" s="142">
        <f>IF(OR((AL$39=$C51+$G51),(AL$39=$C51+$G51*2),(AL$39=$C51+$G51*3), (AL$39=$C51+$G51*4), (AL$39=$C51+$G51*5), (AL$39=$C51+$G51*6), (AL$39=$C51+$G51*7)),$F51*((1+'2- Data Entry'!$B$5)^('3-Cost Projections'!AL$39-'3-Cost Projections'!$C51)),0)</f>
        <v>0</v>
      </c>
      <c r="AM51" s="142">
        <f>IF(OR((AM$39=$C51+$G51),(AM$39=$C51+$G51*2),(AM$39=$C51+$G51*3), (AM$39=$C51+$G51*4), (AM$39=$C51+$G51*5), (AM$39=$C51+$G51*6), (AM$39=$C51+$G51*7)),$F51*((1+'2- Data Entry'!$B$5)^('3-Cost Projections'!AM$39-'3-Cost Projections'!$C51)),0)</f>
        <v>0</v>
      </c>
      <c r="AN51" s="142">
        <f>IF(OR((AN$39=$C51+$G51),(AN$39=$C51+$G51*2),(AN$39=$C51+$G51*3), (AN$39=$C51+$G51*4), (AN$39=$C51+$G51*5), (AN$39=$C51+$G51*6), (AN$39=$C51+$G51*7)),$F51*((1+'2- Data Entry'!$B$5)^('3-Cost Projections'!AN$39-'3-Cost Projections'!$C51)),0)</f>
        <v>0</v>
      </c>
      <c r="AO51" s="142">
        <f>IF(OR((AO$39=$C51+$G51),(AO$39=$C51+$G51*2),(AO$39=$C51+$G51*3), (AO$39=$C51+$G51*4), (AO$39=$C51+$G51*5), (AO$39=$C51+$G51*6), (AO$39=$C51+$G51*7)),$F51*((1+'2- Data Entry'!$B$5)^('3-Cost Projections'!AO$39-'3-Cost Projections'!$C51)),0)</f>
        <v>0</v>
      </c>
      <c r="AP51" s="142">
        <f>IF(OR((AP$39=$C51+$G51),(AP$39=$C51+$G51*2),(AP$39=$C51+$G51*3), (AP$39=$C51+$G51*4), (AP$39=$C51+$G51*5), (AP$39=$C51+$G51*6), (AP$39=$C51+$G51*7)),$F51*((1+'2- Data Entry'!$B$5)^('3-Cost Projections'!AP$39-'3-Cost Projections'!$C51)),0)</f>
        <v>0</v>
      </c>
      <c r="AQ51" s="142">
        <f>IF(OR((AQ$39=$C51+$G51),(AQ$39=$C51+$G51*2),(AQ$39=$C51+$G51*3), (AQ$39=$C51+$G51*4), (AQ$39=$C51+$G51*5), (AQ$39=$C51+$G51*6), (AQ$39=$C51+$G51*7)),$F51*((1+'2- Data Entry'!$B$5)^('3-Cost Projections'!AQ$39-'3-Cost Projections'!$C51)),0)</f>
        <v>0</v>
      </c>
      <c r="AR51" s="142">
        <f>IF(OR((AR$39=$C51+$G51),(AR$39=$C51+$G51*2),(AR$39=$C51+$G51*3), (AR$39=$C51+$G51*4), (AR$39=$C51+$G51*5), (AR$39=$C51+$G51*6), (AR$39=$C51+$G51*7)),$F51*((1+'2- Data Entry'!$B$5)^('3-Cost Projections'!AR$39-'3-Cost Projections'!$C51)),0)</f>
        <v>0</v>
      </c>
      <c r="AS51" s="142">
        <f>IF(OR((AS$39=$C51+$G51),(AS$39=$C51+$G51*2),(AS$39=$C51+$G51*3), (AS$39=$C51+$G51*4), (AS$39=$C51+$G51*5), (AS$39=$C51+$G51*6), (AS$39=$C51+$G51*7)),$F51*((1+'2- Data Entry'!$B$5)^('3-Cost Projections'!AS$39-'3-Cost Projections'!$C51)),0)</f>
        <v>0</v>
      </c>
      <c r="AT51" s="142">
        <f>IF(OR((AT$39=$C51+$G51),(AT$39=$C51+$G51*2),(AT$39=$C51+$G51*3), (AT$39=$C51+$G51*4), (AT$39=$C51+$G51*5), (AT$39=$C51+$G51*6), (AT$39=$C51+$G51*7)),$F51*((1+'2- Data Entry'!$B$5)^('3-Cost Projections'!AT$39-'3-Cost Projections'!$C51)),0)</f>
        <v>0</v>
      </c>
      <c r="AU51" s="142">
        <f>IF(OR((AU$39=$C51+$G51),(AU$39=$C51+$G51*2),(AU$39=$C51+$G51*3), (AU$39=$C51+$G51*4), (AU$39=$C51+$G51*5), (AU$39=$C51+$G51*6), (AU$39=$C51+$G51*7)),$F51*((1+'2- Data Entry'!$B$5)^('3-Cost Projections'!AU$39-'3-Cost Projections'!$C51)),0)</f>
        <v>0</v>
      </c>
      <c r="AV51" s="142">
        <f>IF(OR((AV$39=$C51+$G51),(AV$39=$C51+$G51*2),(AV$39=$C51+$G51*3), (AV$39=$C51+$G51*4), (AV$39=$C51+$G51*5), (AV$39=$C51+$G51*6), (AV$39=$C51+$G51*7)),$F51*((1+'2- Data Entry'!$B$5)^('3-Cost Projections'!AV$39-'3-Cost Projections'!$C51)),0)</f>
        <v>0</v>
      </c>
    </row>
    <row r="52" spans="1:48" s="144" customFormat="1" ht="14.5" thickBot="1" x14ac:dyDescent="0.35">
      <c r="A52" s="130"/>
      <c r="B52" s="190" t="s">
        <v>102</v>
      </c>
      <c r="C52" s="146"/>
      <c r="D52" s="146"/>
      <c r="E52" s="191"/>
      <c r="F52" s="192"/>
      <c r="G52" s="191"/>
      <c r="H52" s="147">
        <f t="shared" ref="H52:AV52" si="61">SUM(H42:H51)</f>
        <v>0</v>
      </c>
      <c r="I52" s="147">
        <f t="shared" si="61"/>
        <v>0</v>
      </c>
      <c r="J52" s="147">
        <f t="shared" si="61"/>
        <v>0</v>
      </c>
      <c r="K52" s="147">
        <f t="shared" si="61"/>
        <v>0</v>
      </c>
      <c r="L52" s="147">
        <f t="shared" si="61"/>
        <v>0</v>
      </c>
      <c r="M52" s="147">
        <f t="shared" si="61"/>
        <v>0</v>
      </c>
      <c r="N52" s="147">
        <f t="shared" si="61"/>
        <v>0</v>
      </c>
      <c r="O52" s="147">
        <f t="shared" si="61"/>
        <v>0</v>
      </c>
      <c r="P52" s="147">
        <f t="shared" si="61"/>
        <v>0</v>
      </c>
      <c r="Q52" s="147">
        <f t="shared" si="61"/>
        <v>0</v>
      </c>
      <c r="R52" s="147">
        <f t="shared" si="61"/>
        <v>0</v>
      </c>
      <c r="S52" s="147">
        <f t="shared" si="61"/>
        <v>0</v>
      </c>
      <c r="T52" s="147">
        <f t="shared" si="61"/>
        <v>0</v>
      </c>
      <c r="U52" s="147">
        <f t="shared" si="61"/>
        <v>0</v>
      </c>
      <c r="V52" s="147">
        <f t="shared" si="61"/>
        <v>0</v>
      </c>
      <c r="W52" s="147">
        <f t="shared" si="61"/>
        <v>0</v>
      </c>
      <c r="X52" s="147">
        <f t="shared" si="61"/>
        <v>0</v>
      </c>
      <c r="Y52" s="147">
        <f t="shared" si="61"/>
        <v>0</v>
      </c>
      <c r="Z52" s="147">
        <f t="shared" si="61"/>
        <v>0</v>
      </c>
      <c r="AA52" s="147">
        <f t="shared" si="61"/>
        <v>0</v>
      </c>
      <c r="AB52" s="147">
        <f t="shared" si="61"/>
        <v>0</v>
      </c>
      <c r="AC52" s="147">
        <f t="shared" si="61"/>
        <v>0</v>
      </c>
      <c r="AD52" s="147">
        <f t="shared" si="61"/>
        <v>0</v>
      </c>
      <c r="AE52" s="147">
        <f t="shared" si="61"/>
        <v>0</v>
      </c>
      <c r="AF52" s="147">
        <f t="shared" si="61"/>
        <v>0</v>
      </c>
      <c r="AG52" s="147">
        <f t="shared" si="61"/>
        <v>0</v>
      </c>
      <c r="AH52" s="147">
        <f t="shared" si="61"/>
        <v>0</v>
      </c>
      <c r="AI52" s="147">
        <f t="shared" si="61"/>
        <v>0</v>
      </c>
      <c r="AJ52" s="147">
        <f t="shared" si="61"/>
        <v>0</v>
      </c>
      <c r="AK52" s="147">
        <f t="shared" si="61"/>
        <v>0</v>
      </c>
      <c r="AL52" s="147">
        <f t="shared" si="61"/>
        <v>0</v>
      </c>
      <c r="AM52" s="147">
        <f t="shared" si="61"/>
        <v>0</v>
      </c>
      <c r="AN52" s="147">
        <f t="shared" si="61"/>
        <v>0</v>
      </c>
      <c r="AO52" s="147">
        <f t="shared" si="61"/>
        <v>0</v>
      </c>
      <c r="AP52" s="147">
        <f t="shared" si="61"/>
        <v>0</v>
      </c>
      <c r="AQ52" s="147">
        <f t="shared" si="61"/>
        <v>0</v>
      </c>
      <c r="AR52" s="147">
        <f t="shared" si="61"/>
        <v>0</v>
      </c>
      <c r="AS52" s="147">
        <f t="shared" si="61"/>
        <v>0</v>
      </c>
      <c r="AT52" s="147">
        <f t="shared" si="61"/>
        <v>0</v>
      </c>
      <c r="AU52" s="147">
        <f t="shared" si="61"/>
        <v>0</v>
      </c>
      <c r="AV52" s="147">
        <f t="shared" si="61"/>
        <v>0</v>
      </c>
    </row>
    <row r="53" spans="1:48" s="7" customFormat="1" ht="14.5" thickTop="1" x14ac:dyDescent="0.3">
      <c r="A53" s="5"/>
      <c r="B53" s="56"/>
      <c r="C53" s="12"/>
      <c r="D53" s="12"/>
      <c r="E53" s="12"/>
      <c r="F53" s="10"/>
      <c r="G53" s="12"/>
      <c r="H53" s="11"/>
      <c r="I53" s="13"/>
      <c r="J53" s="13"/>
      <c r="K53" s="13"/>
      <c r="L53" s="13"/>
      <c r="M53" s="13"/>
      <c r="N53" s="13"/>
      <c r="O53" s="13"/>
      <c r="P53" s="13"/>
      <c r="Q53" s="13"/>
      <c r="R53" s="13"/>
      <c r="S53" s="13"/>
      <c r="T53" s="13"/>
      <c r="U53" s="13"/>
      <c r="V53" s="13"/>
      <c r="W53" s="13"/>
      <c r="X53" s="13"/>
      <c r="Y53" s="13"/>
      <c r="Z53" s="13"/>
      <c r="AA53" s="13"/>
      <c r="AB53" s="13"/>
      <c r="AC53" s="13"/>
      <c r="AD53" s="16"/>
    </row>
    <row r="54" spans="1:48" x14ac:dyDescent="0.3">
      <c r="AD54" s="8"/>
    </row>
    <row r="78" spans="23:29" x14ac:dyDescent="0.3">
      <c r="W78" s="8"/>
      <c r="Y78" s="8"/>
      <c r="AA78" s="8"/>
      <c r="AC78" s="8"/>
    </row>
    <row r="79" spans="23:29" x14ac:dyDescent="0.3">
      <c r="W79" s="8"/>
      <c r="Y79" s="8"/>
      <c r="AA79" s="8"/>
      <c r="AC79" s="8"/>
    </row>
  </sheetData>
  <protectedRanges>
    <protectedRange password="C432" sqref="D42:G51 B42:B51" name="Activos Principales"/>
    <protectedRange password="C432" sqref="C42:C51 B22:G33" name="Gastos Imprevistos Menores"/>
    <protectedRange password="C432" sqref="B9:G17" name="Gastos Ordenarias Anuales"/>
    <protectedRange password="C432" sqref="H9:H17" name="Gastos Ordenarias Anuales_1"/>
  </protectedRanges>
  <mergeCells count="1">
    <mergeCell ref="C6:C7"/>
  </mergeCells>
  <dataValidations count="1">
    <dataValidation operator="greaterThanOrEqual" allowBlank="1" showErrorMessage="1" errorTitle="Año de la inversion" error="El año de la inversion del activo no puede ser menos del año de la inversion incial del sistema" prompt="_x000a_" sqref="C42:C51 C22:C33" xr:uid="{00000000-0002-0000-0200-000000000000}"/>
  </dataValidations>
  <pageMargins left="0.2" right="0.27" top="0.34" bottom="0.34" header="0.3" footer="0.3"/>
  <pageSetup scale="26" fitToHeight="4" orientation="landscape"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Q78"/>
  <sheetViews>
    <sheetView topLeftCell="A13" zoomScale="80" zoomScaleNormal="80" zoomScalePageLayoutView="85" workbookViewId="0">
      <selection activeCell="A27" sqref="A27"/>
    </sheetView>
  </sheetViews>
  <sheetFormatPr defaultColWidth="8.75" defaultRowHeight="14" x14ac:dyDescent="0.3"/>
  <cols>
    <col min="1" max="1" width="8.75" style="14"/>
    <col min="2" max="2" width="51.6640625" style="59" customWidth="1"/>
    <col min="3" max="3" width="18.1640625" style="59" customWidth="1"/>
    <col min="4" max="4" width="20.4140625" style="59" customWidth="1"/>
    <col min="5" max="5" width="22.1640625" style="59" customWidth="1"/>
    <col min="6" max="6" width="20.4140625" style="59" customWidth="1"/>
    <col min="7" max="7" width="18.9140625" style="59" customWidth="1"/>
    <col min="8" max="8" width="20.6640625" style="59" customWidth="1"/>
    <col min="9" max="13" width="18.9140625" style="59" customWidth="1"/>
    <col min="14" max="24" width="21.1640625" style="59" customWidth="1"/>
    <col min="25" max="32" width="21.1640625" style="14" customWidth="1"/>
    <col min="33" max="43" width="22.4140625" style="14" customWidth="1"/>
    <col min="44" max="16384" width="8.75" style="14"/>
  </cols>
  <sheetData>
    <row r="1" spans="2:43" s="195" customFormat="1" ht="14.5" thickBot="1" x14ac:dyDescent="0.35">
      <c r="B1" s="220" t="s">
        <v>103</v>
      </c>
      <c r="C1" s="218"/>
      <c r="D1" s="219"/>
      <c r="E1" s="219"/>
      <c r="F1" s="219"/>
      <c r="G1" s="219"/>
      <c r="H1" s="219"/>
      <c r="I1" s="219"/>
      <c r="J1" s="219"/>
      <c r="K1" s="219"/>
      <c r="L1" s="219"/>
      <c r="M1" s="219"/>
      <c r="N1" s="219"/>
      <c r="O1" s="219"/>
      <c r="P1" s="219"/>
      <c r="Q1" s="219"/>
      <c r="R1" s="219"/>
      <c r="S1" s="219"/>
      <c r="T1" s="219"/>
      <c r="U1" s="219"/>
      <c r="V1" s="219"/>
      <c r="W1" s="219"/>
      <c r="X1" s="219"/>
      <c r="Y1" s="219"/>
      <c r="Z1" s="219"/>
      <c r="AA1" s="219"/>
      <c r="AB1" s="221"/>
      <c r="AC1" s="221"/>
      <c r="AD1" s="221"/>
      <c r="AE1" s="221"/>
      <c r="AF1" s="221"/>
      <c r="AG1" s="221"/>
      <c r="AH1" s="221"/>
      <c r="AI1" s="221"/>
      <c r="AJ1" s="221"/>
      <c r="AK1" s="221"/>
      <c r="AL1" s="221"/>
      <c r="AM1" s="221"/>
      <c r="AN1" s="221"/>
      <c r="AO1" s="221"/>
      <c r="AP1" s="221"/>
      <c r="AQ1" s="221"/>
    </row>
    <row r="2" spans="2:43" x14ac:dyDescent="0.3">
      <c r="B2" s="223" t="s">
        <v>104</v>
      </c>
      <c r="C2" s="224">
        <f>'2- Data Entry'!B4</f>
        <v>0</v>
      </c>
      <c r="D2" s="224">
        <f>C2+1</f>
        <v>1</v>
      </c>
      <c r="E2" s="224">
        <f t="shared" ref="E2:X2" si="0">D2+1</f>
        <v>2</v>
      </c>
      <c r="F2" s="224">
        <f t="shared" si="0"/>
        <v>3</v>
      </c>
      <c r="G2" s="224">
        <f t="shared" si="0"/>
        <v>4</v>
      </c>
      <c r="H2" s="224">
        <f t="shared" si="0"/>
        <v>5</v>
      </c>
      <c r="I2" s="224">
        <f t="shared" si="0"/>
        <v>6</v>
      </c>
      <c r="J2" s="224">
        <f t="shared" si="0"/>
        <v>7</v>
      </c>
      <c r="K2" s="224">
        <f t="shared" si="0"/>
        <v>8</v>
      </c>
      <c r="L2" s="224">
        <f t="shared" si="0"/>
        <v>9</v>
      </c>
      <c r="M2" s="224">
        <f t="shared" si="0"/>
        <v>10</v>
      </c>
      <c r="N2" s="224">
        <f t="shared" si="0"/>
        <v>11</v>
      </c>
      <c r="O2" s="224">
        <f t="shared" si="0"/>
        <v>12</v>
      </c>
      <c r="P2" s="224">
        <f t="shared" si="0"/>
        <v>13</v>
      </c>
      <c r="Q2" s="224">
        <f t="shared" si="0"/>
        <v>14</v>
      </c>
      <c r="R2" s="224">
        <f t="shared" si="0"/>
        <v>15</v>
      </c>
      <c r="S2" s="224">
        <f t="shared" si="0"/>
        <v>16</v>
      </c>
      <c r="T2" s="224">
        <f t="shared" si="0"/>
        <v>17</v>
      </c>
      <c r="U2" s="224">
        <f t="shared" si="0"/>
        <v>18</v>
      </c>
      <c r="V2" s="224">
        <f t="shared" si="0"/>
        <v>19</v>
      </c>
      <c r="W2" s="224">
        <f t="shared" si="0"/>
        <v>20</v>
      </c>
      <c r="X2" s="224">
        <f t="shared" si="0"/>
        <v>21</v>
      </c>
      <c r="Y2" s="224">
        <f t="shared" ref="Y2" si="1">X2+1</f>
        <v>22</v>
      </c>
      <c r="Z2" s="224">
        <f t="shared" ref="Z2" si="2">Y2+1</f>
        <v>23</v>
      </c>
      <c r="AA2" s="224">
        <f t="shared" ref="AA2" si="3">Z2+1</f>
        <v>24</v>
      </c>
      <c r="AB2" s="224">
        <f t="shared" ref="AB2" si="4">AA2+1</f>
        <v>25</v>
      </c>
      <c r="AC2" s="224">
        <f t="shared" ref="AC2" si="5">AB2+1</f>
        <v>26</v>
      </c>
      <c r="AD2" s="224">
        <f t="shared" ref="AD2" si="6">AC2+1</f>
        <v>27</v>
      </c>
      <c r="AE2" s="224">
        <f t="shared" ref="AE2" si="7">AD2+1</f>
        <v>28</v>
      </c>
      <c r="AF2" s="224">
        <f t="shared" ref="AF2" si="8">AE2+1</f>
        <v>29</v>
      </c>
      <c r="AG2" s="224">
        <f t="shared" ref="AG2" si="9">AF2+1</f>
        <v>30</v>
      </c>
      <c r="AH2" s="224">
        <f t="shared" ref="AH2" si="10">AG2+1</f>
        <v>31</v>
      </c>
      <c r="AI2" s="224">
        <f t="shared" ref="AI2" si="11">AH2+1</f>
        <v>32</v>
      </c>
      <c r="AJ2" s="224">
        <f t="shared" ref="AJ2" si="12">AI2+1</f>
        <v>33</v>
      </c>
      <c r="AK2" s="224">
        <f t="shared" ref="AK2" si="13">AJ2+1</f>
        <v>34</v>
      </c>
      <c r="AL2" s="224">
        <f t="shared" ref="AL2" si="14">AK2+1</f>
        <v>35</v>
      </c>
      <c r="AM2" s="224">
        <f t="shared" ref="AM2" si="15">AL2+1</f>
        <v>36</v>
      </c>
      <c r="AN2" s="224">
        <f t="shared" ref="AN2" si="16">AM2+1</f>
        <v>37</v>
      </c>
      <c r="AO2" s="224">
        <f t="shared" ref="AO2" si="17">AN2+1</f>
        <v>38</v>
      </c>
      <c r="AP2" s="224">
        <f t="shared" ref="AP2" si="18">AO2+1</f>
        <v>39</v>
      </c>
      <c r="AQ2" s="225">
        <f t="shared" ref="AQ2" si="19">AP2+1</f>
        <v>40</v>
      </c>
    </row>
    <row r="3" spans="2:43" s="195" customFormat="1" x14ac:dyDescent="0.3">
      <c r="B3" s="201" t="s">
        <v>105</v>
      </c>
      <c r="C3" s="202">
        <f>ROUNDUP('2- Data Entry'!B12*'2- Data Entry'!B14,0)</f>
        <v>0</v>
      </c>
      <c r="D3" s="202">
        <f>ROUNDUP(C3*(1+'2- Data Entry'!$B$15),0)</f>
        <v>0</v>
      </c>
      <c r="E3" s="202">
        <f>ROUNDUP(D3*(1+'2- Data Entry'!$B$15),0)</f>
        <v>0</v>
      </c>
      <c r="F3" s="202">
        <f>ROUNDUP(E3*(1+'2- Data Entry'!$B$15),0)</f>
        <v>0</v>
      </c>
      <c r="G3" s="202">
        <f>ROUNDUP(F3*(1+'2- Data Entry'!$B$15),0)</f>
        <v>0</v>
      </c>
      <c r="H3" s="202">
        <f>ROUNDUP(G3*(1+'2- Data Entry'!$B$15),0)</f>
        <v>0</v>
      </c>
      <c r="I3" s="202">
        <f>ROUNDUP(H3*(1+'2- Data Entry'!$B$15),0)</f>
        <v>0</v>
      </c>
      <c r="J3" s="202">
        <f>ROUNDUP(I3*(1+'2- Data Entry'!$B$15),0)</f>
        <v>0</v>
      </c>
      <c r="K3" s="202">
        <f>ROUNDUP(J3*(1+'2- Data Entry'!$B$15),0)</f>
        <v>0</v>
      </c>
      <c r="L3" s="202">
        <f>ROUNDUP(K3*(1+'2- Data Entry'!$B$15),0)</f>
        <v>0</v>
      </c>
      <c r="M3" s="202">
        <f>ROUNDUP(L3*(1+'2- Data Entry'!$B$15),0)</f>
        <v>0</v>
      </c>
      <c r="N3" s="202">
        <f>ROUNDUP(M3*(1+'2- Data Entry'!$B$15),0)</f>
        <v>0</v>
      </c>
      <c r="O3" s="202">
        <f>ROUNDUP(N3*(1+'2- Data Entry'!$B$15),0)</f>
        <v>0</v>
      </c>
      <c r="P3" s="202">
        <f>ROUNDUP(O3*(1+'2- Data Entry'!$B$15),0)</f>
        <v>0</v>
      </c>
      <c r="Q3" s="202">
        <f>ROUNDUP(P3*(1+'2- Data Entry'!$B$15),0)</f>
        <v>0</v>
      </c>
      <c r="R3" s="202">
        <f>ROUNDUP(Q3*(1+'2- Data Entry'!$B$15),0)</f>
        <v>0</v>
      </c>
      <c r="S3" s="202">
        <f>ROUNDUP(R3*(1+'2- Data Entry'!$B$15),0)</f>
        <v>0</v>
      </c>
      <c r="T3" s="202">
        <f>ROUNDUP(S3*(1+'2- Data Entry'!$B$15),0)</f>
        <v>0</v>
      </c>
      <c r="U3" s="202">
        <f>ROUNDUP(T3*(1+'2- Data Entry'!$B$15),0)</f>
        <v>0</v>
      </c>
      <c r="V3" s="202">
        <f>ROUNDUP(U3*(1+'2- Data Entry'!$B$15),0)</f>
        <v>0</v>
      </c>
      <c r="W3" s="202">
        <f>ROUNDUP(V3*(1+'2- Data Entry'!$B$15),0)</f>
        <v>0</v>
      </c>
      <c r="X3" s="202">
        <f>ROUNDUP(W3*(1+'2- Data Entry'!$B$15),0)</f>
        <v>0</v>
      </c>
      <c r="Y3" s="202">
        <f>ROUNDUP(X3*(1+'2- Data Entry'!$B$15),0)</f>
        <v>0</v>
      </c>
      <c r="Z3" s="202">
        <f>ROUNDUP(Y3*(1+'2- Data Entry'!$B$15),0)</f>
        <v>0</v>
      </c>
      <c r="AA3" s="202">
        <f>ROUNDUP(Z3*(1+'2- Data Entry'!$B$15),0)</f>
        <v>0</v>
      </c>
      <c r="AB3" s="202">
        <f>ROUNDUP(AA3*(1+'2- Data Entry'!$B$15),0)</f>
        <v>0</v>
      </c>
      <c r="AC3" s="202">
        <f>ROUNDUP(AB3*(1+'2- Data Entry'!$B$15),0)</f>
        <v>0</v>
      </c>
      <c r="AD3" s="202">
        <f>ROUNDUP(AC3*(1+'2- Data Entry'!$B$15),0)</f>
        <v>0</v>
      </c>
      <c r="AE3" s="202">
        <f>ROUNDUP(AD3*(1+'2- Data Entry'!$B$15),0)</f>
        <v>0</v>
      </c>
      <c r="AF3" s="202">
        <f>ROUNDUP(AE3*(1+'2- Data Entry'!$B$15),0)</f>
        <v>0</v>
      </c>
      <c r="AG3" s="202">
        <f>ROUNDUP(AF3*(1+'2- Data Entry'!$B$15),0)</f>
        <v>0</v>
      </c>
      <c r="AH3" s="202">
        <f>ROUNDUP(AG3*(1+'2- Data Entry'!$B$15),0)</f>
        <v>0</v>
      </c>
      <c r="AI3" s="202">
        <f>ROUNDUP(AH3*(1+'2- Data Entry'!$B$15),0)</f>
        <v>0</v>
      </c>
      <c r="AJ3" s="202">
        <f>ROUNDUP(AI3*(1+'2- Data Entry'!$B$15),0)</f>
        <v>0</v>
      </c>
      <c r="AK3" s="202">
        <f>ROUNDUP(AJ3*(1+'2- Data Entry'!$B$15),0)</f>
        <v>0</v>
      </c>
      <c r="AL3" s="202">
        <f>ROUNDUP(AK3*(1+'2- Data Entry'!$B$15),0)</f>
        <v>0</v>
      </c>
      <c r="AM3" s="202">
        <f>ROUNDUP(AL3*(1+'2- Data Entry'!$B$15),0)</f>
        <v>0</v>
      </c>
      <c r="AN3" s="202">
        <f>ROUNDUP(AM3*(1+'2- Data Entry'!$B$15),0)</f>
        <v>0</v>
      </c>
      <c r="AO3" s="202">
        <f>ROUNDUP(AN3*(1+'2- Data Entry'!$B$15),0)</f>
        <v>0</v>
      </c>
      <c r="AP3" s="202">
        <f>ROUNDUP(AO3*(1+'2- Data Entry'!$B$15),0)</f>
        <v>0</v>
      </c>
      <c r="AQ3" s="203">
        <f>ROUNDUP(AP3*(1+'2- Data Entry'!$B$15),0)</f>
        <v>0</v>
      </c>
    </row>
    <row r="4" spans="2:43" s="195" customFormat="1" x14ac:dyDescent="0.3">
      <c r="B4" s="204" t="s">
        <v>153</v>
      </c>
      <c r="C4" s="202">
        <f>IF('2- Data Entry'!B22="yes",IF('2- Data Entry'!B12&gt;'2- Data Entry'!B13,ROUNDUP(('2- Data Entry'!B12-'2- Data Entry'!B13)*'2- Data Entry'!B14+('2- Data Entry'!B13*'2- Data Entry'!B14),0),ROUNDUP('2- Data Entry'!B13*'2- Data Entry'!B14,0)),ROUNDUP('2- Data Entry'!B13*'2- Data Entry'!B14,0))</f>
        <v>0</v>
      </c>
      <c r="D4" s="205">
        <f>IF('2- Data Entry'!$B$22="yes",ROUNDUP((C4*(1+'2- Data Entry'!$B$15)),0),C4)</f>
        <v>0</v>
      </c>
      <c r="E4" s="205">
        <f>IF('2- Data Entry'!$B$22="yes",ROUNDUP((D4*(1+'2- Data Entry'!$B$15)),0),D4)</f>
        <v>0</v>
      </c>
      <c r="F4" s="205">
        <f>IF('2- Data Entry'!$B$22="yes",ROUNDUP((E4*(1+'2- Data Entry'!$B$15)),0),E4)</f>
        <v>0</v>
      </c>
      <c r="G4" s="205">
        <f>IF('2- Data Entry'!$B$22="yes",ROUNDUP((F4*(1+'2- Data Entry'!$B$15)),0),F4)</f>
        <v>0</v>
      </c>
      <c r="H4" s="205">
        <f>IF('2- Data Entry'!$B$22="yes",ROUNDUP((G4*(1+'2- Data Entry'!$B$15)),0),G4)</f>
        <v>0</v>
      </c>
      <c r="I4" s="205">
        <f>IF('2- Data Entry'!$B$22="yes",ROUNDUP((H4*(1+'2- Data Entry'!$B$15)),0),H4)</f>
        <v>0</v>
      </c>
      <c r="J4" s="205">
        <f>IF('2- Data Entry'!$B$22="yes",ROUNDUP((I4*(1+'2- Data Entry'!$B$15)),0),I4)</f>
        <v>0</v>
      </c>
      <c r="K4" s="205">
        <f>IF('2- Data Entry'!$B$22="yes",ROUNDUP((J4*(1+'2- Data Entry'!$B$15)),0),J4)</f>
        <v>0</v>
      </c>
      <c r="L4" s="205">
        <f>IF('2- Data Entry'!$B$22="yes",ROUNDUP((K4*(1+'2- Data Entry'!$B$15)),0),K4)</f>
        <v>0</v>
      </c>
      <c r="M4" s="205">
        <f>IF('2- Data Entry'!$B$22="yes",ROUNDUP((L4*(1+'2- Data Entry'!$B$15)),0),L4)</f>
        <v>0</v>
      </c>
      <c r="N4" s="205">
        <f>IF('2- Data Entry'!$B$22="yes",ROUNDUP((M4*(1+'2- Data Entry'!$B$15)),0),M4)</f>
        <v>0</v>
      </c>
      <c r="O4" s="205">
        <f>IF('2- Data Entry'!$B$22="yes",ROUNDUP((N4*(1+'2- Data Entry'!$B$15)),0),N4)</f>
        <v>0</v>
      </c>
      <c r="P4" s="205">
        <f>IF('2- Data Entry'!$B$22="yes",ROUNDUP((O4*(1+'2- Data Entry'!$B$15)),0),O4)</f>
        <v>0</v>
      </c>
      <c r="Q4" s="205">
        <f>IF('2- Data Entry'!$B$22="yes",ROUNDUP((P4*(1+'2- Data Entry'!$B$15)),0),P4)</f>
        <v>0</v>
      </c>
      <c r="R4" s="205">
        <f>IF('2- Data Entry'!$B$22="yes",ROUNDUP((Q4*(1+'2- Data Entry'!$B$15)),0),Q4)</f>
        <v>0</v>
      </c>
      <c r="S4" s="205">
        <f>IF('2- Data Entry'!$B$22="yes",ROUNDUP((R4*(1+'2- Data Entry'!$B$15)),0),R4)</f>
        <v>0</v>
      </c>
      <c r="T4" s="205">
        <f>IF('2- Data Entry'!$B$22="yes",ROUNDUP((S4*(1+'2- Data Entry'!$B$15)),0),S4)</f>
        <v>0</v>
      </c>
      <c r="U4" s="205">
        <f>IF('2- Data Entry'!$B$22="yes",ROUNDUP((T4*(1+'2- Data Entry'!$B$15)),0),T4)</f>
        <v>0</v>
      </c>
      <c r="V4" s="205">
        <f>IF('2- Data Entry'!$B$22="yes",ROUNDUP((U4*(1+'2- Data Entry'!$B$15)),0),U4)</f>
        <v>0</v>
      </c>
      <c r="W4" s="205">
        <f>IF('2- Data Entry'!$B$22="yes",ROUNDUP((V4*(1+'2- Data Entry'!$B$15)),0),V4)</f>
        <v>0</v>
      </c>
      <c r="X4" s="205">
        <f>IF('2- Data Entry'!$B$22="yes",ROUNDUP((W4*(1+'2- Data Entry'!$B$15)),0),W4)</f>
        <v>0</v>
      </c>
      <c r="Y4" s="205">
        <f>IF('2- Data Entry'!$B$22="yes",ROUNDUP((X4*(1+'2- Data Entry'!$B$15)),0),X4)</f>
        <v>0</v>
      </c>
      <c r="Z4" s="205">
        <f>IF('2- Data Entry'!$B$22="yes",ROUNDUP((Y4*(1+'2- Data Entry'!$B$15)),0),Y4)</f>
        <v>0</v>
      </c>
      <c r="AA4" s="205">
        <f>IF('2- Data Entry'!$B$22="yes",ROUNDUP((Z4*(1+'2- Data Entry'!$B$15)),0),Z4)</f>
        <v>0</v>
      </c>
      <c r="AB4" s="205">
        <f>IF('2- Data Entry'!$B$22="yes",ROUNDUP((AA4*(1+'2- Data Entry'!$B$15)),0),AA4)</f>
        <v>0</v>
      </c>
      <c r="AC4" s="205">
        <f>IF('2- Data Entry'!$B$22="yes",ROUNDUP((AB4*(1+'2- Data Entry'!$B$15)),0),AB4)</f>
        <v>0</v>
      </c>
      <c r="AD4" s="205">
        <f>IF('2- Data Entry'!$B$22="yes",ROUNDUP((AC4*(1+'2- Data Entry'!$B$15)),0),AC4)</f>
        <v>0</v>
      </c>
      <c r="AE4" s="205">
        <f>IF('2- Data Entry'!$B$22="yes",ROUNDUP((AD4*(1+'2- Data Entry'!$B$15)),0),AD4)</f>
        <v>0</v>
      </c>
      <c r="AF4" s="205">
        <f>IF('2- Data Entry'!$B$22="yes",ROUNDUP((AE4*(1+'2- Data Entry'!$B$15)),0),AE4)</f>
        <v>0</v>
      </c>
      <c r="AG4" s="205">
        <f>IF('2- Data Entry'!$B$22="yes",ROUNDUP((AF4*(1+'2- Data Entry'!$B$15)),0),AF4)</f>
        <v>0</v>
      </c>
      <c r="AH4" s="205">
        <f>IF('2- Data Entry'!$B$22="yes",ROUNDUP((AG4*(1+'2- Data Entry'!$B$15)),0),AG4)</f>
        <v>0</v>
      </c>
      <c r="AI4" s="205">
        <f>IF('2- Data Entry'!$B$22="yes",ROUNDUP((AH4*(1+'2- Data Entry'!$B$15)),0),AH4)</f>
        <v>0</v>
      </c>
      <c r="AJ4" s="205">
        <f>IF('2- Data Entry'!$B$22="yes",ROUNDUP((AI4*(1+'2- Data Entry'!$B$15)),0),AI4)</f>
        <v>0</v>
      </c>
      <c r="AK4" s="205">
        <f>IF('2- Data Entry'!$B$22="yes",ROUNDUP((AJ4*(1+'2- Data Entry'!$B$15)),0),AJ4)</f>
        <v>0</v>
      </c>
      <c r="AL4" s="205">
        <f>IF('2- Data Entry'!$B$22="yes",ROUNDUP((AK4*(1+'2- Data Entry'!$B$15)),0),AK4)</f>
        <v>0</v>
      </c>
      <c r="AM4" s="205">
        <f>IF('2- Data Entry'!$B$22="yes",ROUNDUP((AL4*(1+'2- Data Entry'!$B$15)),0),AL4)</f>
        <v>0</v>
      </c>
      <c r="AN4" s="205">
        <f>IF('2- Data Entry'!$B$22="yes",ROUNDUP((AM4*(1+'2- Data Entry'!$B$15)),0),AM4)</f>
        <v>0</v>
      </c>
      <c r="AO4" s="205">
        <f>IF('2- Data Entry'!$B$22="yes",ROUNDUP((AN4*(1+'2- Data Entry'!$B$15)),0),AN4)</f>
        <v>0</v>
      </c>
      <c r="AP4" s="205">
        <f>IF('2- Data Entry'!$B$22="yes",ROUNDUP((AO4*(1+'2- Data Entry'!$B$15)),0),AO4)</f>
        <v>0</v>
      </c>
      <c r="AQ4" s="206">
        <f>IF('2- Data Entry'!$B$22="yes",ROUNDUP((AP4*(1+'2- Data Entry'!$B$15)),0),AP4)</f>
        <v>0</v>
      </c>
    </row>
    <row r="5" spans="2:43" s="195" customFormat="1" x14ac:dyDescent="0.3">
      <c r="B5" s="204" t="s">
        <v>106</v>
      </c>
      <c r="C5" s="207" t="e">
        <f>ROUND(C4/'2- Data Entry'!$B$14,0)</f>
        <v>#DIV/0!</v>
      </c>
      <c r="D5" s="207" t="e">
        <f>ROUND(D4/'2- Data Entry'!$B$14,0)</f>
        <v>#DIV/0!</v>
      </c>
      <c r="E5" s="207" t="e">
        <f>ROUND(E4/'2- Data Entry'!$B$14,0)</f>
        <v>#DIV/0!</v>
      </c>
      <c r="F5" s="207" t="e">
        <f>ROUND(F4/'2- Data Entry'!$B$14,0)</f>
        <v>#DIV/0!</v>
      </c>
      <c r="G5" s="207" t="e">
        <f>ROUND(G4/'2- Data Entry'!$B$14,0)</f>
        <v>#DIV/0!</v>
      </c>
      <c r="H5" s="207" t="e">
        <f>ROUND(H4/'2- Data Entry'!$B$14,0)</f>
        <v>#DIV/0!</v>
      </c>
      <c r="I5" s="207" t="e">
        <f>ROUND(I4/'2- Data Entry'!$B$14,0)</f>
        <v>#DIV/0!</v>
      </c>
      <c r="J5" s="207" t="e">
        <f>ROUND(J4/'2- Data Entry'!$B$14,0)</f>
        <v>#DIV/0!</v>
      </c>
      <c r="K5" s="207" t="e">
        <f>ROUND(K4/'2- Data Entry'!$B$14,0)</f>
        <v>#DIV/0!</v>
      </c>
      <c r="L5" s="207" t="e">
        <f>ROUND(L4/'2- Data Entry'!$B$14,0)</f>
        <v>#DIV/0!</v>
      </c>
      <c r="M5" s="207" t="e">
        <f>ROUND(M4/'2- Data Entry'!$B$14,0)</f>
        <v>#DIV/0!</v>
      </c>
      <c r="N5" s="207" t="e">
        <f>ROUND(N4/'2- Data Entry'!$B$14,0)</f>
        <v>#DIV/0!</v>
      </c>
      <c r="O5" s="207" t="e">
        <f>ROUND(O4/'2- Data Entry'!$B$14,0)</f>
        <v>#DIV/0!</v>
      </c>
      <c r="P5" s="207" t="e">
        <f>ROUND(P4/'2- Data Entry'!$B$14,0)</f>
        <v>#DIV/0!</v>
      </c>
      <c r="Q5" s="207" t="e">
        <f>ROUND(Q4/'2- Data Entry'!$B$14,0)</f>
        <v>#DIV/0!</v>
      </c>
      <c r="R5" s="207" t="e">
        <f>ROUND(R4/'2- Data Entry'!$B$14,0)</f>
        <v>#DIV/0!</v>
      </c>
      <c r="S5" s="207" t="e">
        <f>ROUND(S4/'2- Data Entry'!$B$14,0)</f>
        <v>#DIV/0!</v>
      </c>
      <c r="T5" s="207" t="e">
        <f>ROUND(T4/'2- Data Entry'!$B$14,0)</f>
        <v>#DIV/0!</v>
      </c>
      <c r="U5" s="207" t="e">
        <f>ROUND(U4/'2- Data Entry'!$B$14,0)</f>
        <v>#DIV/0!</v>
      </c>
      <c r="V5" s="207" t="e">
        <f>ROUND(V4/'2- Data Entry'!$B$14,0)</f>
        <v>#DIV/0!</v>
      </c>
      <c r="W5" s="207" t="e">
        <f>ROUND(W4/'2- Data Entry'!$B$14,0)</f>
        <v>#DIV/0!</v>
      </c>
      <c r="X5" s="207" t="e">
        <f>ROUND(X4/'2- Data Entry'!$B$14,0)</f>
        <v>#DIV/0!</v>
      </c>
      <c r="Y5" s="207" t="e">
        <f>ROUND(Y4/'2- Data Entry'!$B$14,0)</f>
        <v>#DIV/0!</v>
      </c>
      <c r="Z5" s="207" t="e">
        <f>ROUND(Z4/'2- Data Entry'!$B$14,0)</f>
        <v>#DIV/0!</v>
      </c>
      <c r="AA5" s="207" t="e">
        <f>ROUND(AA4/'2- Data Entry'!$B$14,0)</f>
        <v>#DIV/0!</v>
      </c>
      <c r="AB5" s="207" t="e">
        <f>ROUND(AB4/'2- Data Entry'!$B$14,0)</f>
        <v>#DIV/0!</v>
      </c>
      <c r="AC5" s="207" t="e">
        <f>ROUND(AC4/'2- Data Entry'!$B$14,0)</f>
        <v>#DIV/0!</v>
      </c>
      <c r="AD5" s="207" t="e">
        <f>ROUND(AD4/'2- Data Entry'!$B$14,0)</f>
        <v>#DIV/0!</v>
      </c>
      <c r="AE5" s="207" t="e">
        <f>ROUND(AE4/'2- Data Entry'!$B$14,0)</f>
        <v>#DIV/0!</v>
      </c>
      <c r="AF5" s="207" t="e">
        <f>ROUND(AF4/'2- Data Entry'!$B$14,0)</f>
        <v>#DIV/0!</v>
      </c>
      <c r="AG5" s="207" t="e">
        <f>ROUND(AG4/'2- Data Entry'!$B$14,0)</f>
        <v>#DIV/0!</v>
      </c>
      <c r="AH5" s="207" t="e">
        <f>ROUND(AH4/'2- Data Entry'!$B$14,0)</f>
        <v>#DIV/0!</v>
      </c>
      <c r="AI5" s="207" t="e">
        <f>ROUND(AI4/'2- Data Entry'!$B$14,0)</f>
        <v>#DIV/0!</v>
      </c>
      <c r="AJ5" s="207" t="e">
        <f>ROUND(AJ4/'2- Data Entry'!$B$14,0)</f>
        <v>#DIV/0!</v>
      </c>
      <c r="AK5" s="207" t="e">
        <f>ROUND(AK4/'2- Data Entry'!$B$14,0)</f>
        <v>#DIV/0!</v>
      </c>
      <c r="AL5" s="207" t="e">
        <f>ROUND(AL4/'2- Data Entry'!$B$14,0)</f>
        <v>#DIV/0!</v>
      </c>
      <c r="AM5" s="207" t="e">
        <f>ROUND(AM4/'2- Data Entry'!$B$14,0)</f>
        <v>#DIV/0!</v>
      </c>
      <c r="AN5" s="207" t="e">
        <f>ROUND(AN4/'2- Data Entry'!$B$14,0)</f>
        <v>#DIV/0!</v>
      </c>
      <c r="AO5" s="207" t="e">
        <f>ROUND(AO4/'2- Data Entry'!$B$14,0)</f>
        <v>#DIV/0!</v>
      </c>
      <c r="AP5" s="207" t="e">
        <f>ROUND(AP4/'2- Data Entry'!$B$14,0)</f>
        <v>#DIV/0!</v>
      </c>
      <c r="AQ5" s="208" t="e">
        <f>ROUND(AQ4/'2- Data Entry'!$B$14,0)</f>
        <v>#DIV/0!</v>
      </c>
    </row>
    <row r="6" spans="2:43" s="195" customFormat="1" x14ac:dyDescent="0.3">
      <c r="B6" s="204" t="s">
        <v>107</v>
      </c>
      <c r="C6" s="209" t="e">
        <f>C4/C3</f>
        <v>#DIV/0!</v>
      </c>
      <c r="D6" s="209" t="e">
        <f t="shared" ref="D6:X6" si="20">D4/D3</f>
        <v>#DIV/0!</v>
      </c>
      <c r="E6" s="209" t="e">
        <f t="shared" si="20"/>
        <v>#DIV/0!</v>
      </c>
      <c r="F6" s="209" t="e">
        <f t="shared" si="20"/>
        <v>#DIV/0!</v>
      </c>
      <c r="G6" s="209" t="e">
        <f t="shared" si="20"/>
        <v>#DIV/0!</v>
      </c>
      <c r="H6" s="209" t="e">
        <f t="shared" si="20"/>
        <v>#DIV/0!</v>
      </c>
      <c r="I6" s="209" t="e">
        <f t="shared" si="20"/>
        <v>#DIV/0!</v>
      </c>
      <c r="J6" s="209" t="e">
        <f t="shared" si="20"/>
        <v>#DIV/0!</v>
      </c>
      <c r="K6" s="209" t="e">
        <f t="shared" si="20"/>
        <v>#DIV/0!</v>
      </c>
      <c r="L6" s="209" t="e">
        <f t="shared" si="20"/>
        <v>#DIV/0!</v>
      </c>
      <c r="M6" s="209" t="e">
        <f t="shared" si="20"/>
        <v>#DIV/0!</v>
      </c>
      <c r="N6" s="209" t="e">
        <f t="shared" si="20"/>
        <v>#DIV/0!</v>
      </c>
      <c r="O6" s="209" t="e">
        <f t="shared" si="20"/>
        <v>#DIV/0!</v>
      </c>
      <c r="P6" s="209" t="e">
        <f t="shared" si="20"/>
        <v>#DIV/0!</v>
      </c>
      <c r="Q6" s="209" t="e">
        <f t="shared" si="20"/>
        <v>#DIV/0!</v>
      </c>
      <c r="R6" s="209" t="e">
        <f t="shared" si="20"/>
        <v>#DIV/0!</v>
      </c>
      <c r="S6" s="209" t="e">
        <f t="shared" si="20"/>
        <v>#DIV/0!</v>
      </c>
      <c r="T6" s="209" t="e">
        <f t="shared" si="20"/>
        <v>#DIV/0!</v>
      </c>
      <c r="U6" s="209" t="e">
        <f t="shared" si="20"/>
        <v>#DIV/0!</v>
      </c>
      <c r="V6" s="209" t="e">
        <f t="shared" si="20"/>
        <v>#DIV/0!</v>
      </c>
      <c r="W6" s="209" t="e">
        <f t="shared" si="20"/>
        <v>#DIV/0!</v>
      </c>
      <c r="X6" s="209" t="e">
        <f t="shared" si="20"/>
        <v>#DIV/0!</v>
      </c>
      <c r="Y6" s="209" t="e">
        <f t="shared" ref="Y6:AQ6" si="21">Y4/Y3</f>
        <v>#DIV/0!</v>
      </c>
      <c r="Z6" s="209" t="e">
        <f t="shared" si="21"/>
        <v>#DIV/0!</v>
      </c>
      <c r="AA6" s="209" t="e">
        <f t="shared" si="21"/>
        <v>#DIV/0!</v>
      </c>
      <c r="AB6" s="209" t="e">
        <f t="shared" si="21"/>
        <v>#DIV/0!</v>
      </c>
      <c r="AC6" s="209" t="e">
        <f t="shared" si="21"/>
        <v>#DIV/0!</v>
      </c>
      <c r="AD6" s="209" t="e">
        <f t="shared" si="21"/>
        <v>#DIV/0!</v>
      </c>
      <c r="AE6" s="209" t="e">
        <f t="shared" si="21"/>
        <v>#DIV/0!</v>
      </c>
      <c r="AF6" s="209" t="e">
        <f t="shared" si="21"/>
        <v>#DIV/0!</v>
      </c>
      <c r="AG6" s="209" t="e">
        <f t="shared" si="21"/>
        <v>#DIV/0!</v>
      </c>
      <c r="AH6" s="209" t="e">
        <f t="shared" si="21"/>
        <v>#DIV/0!</v>
      </c>
      <c r="AI6" s="209" t="e">
        <f t="shared" si="21"/>
        <v>#DIV/0!</v>
      </c>
      <c r="AJ6" s="209" t="e">
        <f t="shared" si="21"/>
        <v>#DIV/0!</v>
      </c>
      <c r="AK6" s="209" t="e">
        <f t="shared" si="21"/>
        <v>#DIV/0!</v>
      </c>
      <c r="AL6" s="209" t="e">
        <f t="shared" si="21"/>
        <v>#DIV/0!</v>
      </c>
      <c r="AM6" s="209" t="e">
        <f t="shared" si="21"/>
        <v>#DIV/0!</v>
      </c>
      <c r="AN6" s="209" t="e">
        <f t="shared" si="21"/>
        <v>#DIV/0!</v>
      </c>
      <c r="AO6" s="209" t="e">
        <f t="shared" si="21"/>
        <v>#DIV/0!</v>
      </c>
      <c r="AP6" s="209" t="e">
        <f t="shared" si="21"/>
        <v>#DIV/0!</v>
      </c>
      <c r="AQ6" s="226" t="e">
        <f t="shared" si="21"/>
        <v>#DIV/0!</v>
      </c>
    </row>
    <row r="7" spans="2:43" s="212" customFormat="1" x14ac:dyDescent="0.3">
      <c r="B7" s="210" t="s">
        <v>108</v>
      </c>
      <c r="C7" s="211">
        <f>'2- Data Entry'!$B$19*C4</f>
        <v>0</v>
      </c>
      <c r="D7" s="211">
        <f>'2- Data Entry'!$B$19*D4</f>
        <v>0</v>
      </c>
      <c r="E7" s="211">
        <f>'2- Data Entry'!$B$19*E4</f>
        <v>0</v>
      </c>
      <c r="F7" s="211">
        <f>'2- Data Entry'!$B$19*F4</f>
        <v>0</v>
      </c>
      <c r="G7" s="211">
        <f>'2- Data Entry'!$B$19*G4</f>
        <v>0</v>
      </c>
      <c r="H7" s="211">
        <f>'2- Data Entry'!$B$19*H4</f>
        <v>0</v>
      </c>
      <c r="I7" s="211">
        <f>'2- Data Entry'!$B$19*I4</f>
        <v>0</v>
      </c>
      <c r="J7" s="211">
        <f>'2- Data Entry'!$B$19*J4</f>
        <v>0</v>
      </c>
      <c r="K7" s="211">
        <f>'2- Data Entry'!$B$19*K4</f>
        <v>0</v>
      </c>
      <c r="L7" s="211">
        <f>'2- Data Entry'!$B$19*L4</f>
        <v>0</v>
      </c>
      <c r="M7" s="211">
        <f>'2- Data Entry'!$B$19*M4</f>
        <v>0</v>
      </c>
      <c r="N7" s="211">
        <f>'2- Data Entry'!$B$19*N4</f>
        <v>0</v>
      </c>
      <c r="O7" s="211">
        <f>'2- Data Entry'!$B$19*O4</f>
        <v>0</v>
      </c>
      <c r="P7" s="211">
        <f>'2- Data Entry'!$B$19*P4</f>
        <v>0</v>
      </c>
      <c r="Q7" s="211">
        <f>'2- Data Entry'!$B$19*Q4</f>
        <v>0</v>
      </c>
      <c r="R7" s="211">
        <f>'2- Data Entry'!$B$19*R4</f>
        <v>0</v>
      </c>
      <c r="S7" s="211">
        <f>'2- Data Entry'!$B$19*S4</f>
        <v>0</v>
      </c>
      <c r="T7" s="211">
        <f>'2- Data Entry'!$B$19*T4</f>
        <v>0</v>
      </c>
      <c r="U7" s="211">
        <f>'2- Data Entry'!$B$19*U4</f>
        <v>0</v>
      </c>
      <c r="V7" s="211">
        <f>'2- Data Entry'!$B$19*V4</f>
        <v>0</v>
      </c>
      <c r="W7" s="211">
        <f>'2- Data Entry'!$B$19*W4</f>
        <v>0</v>
      </c>
      <c r="X7" s="211">
        <f>'2- Data Entry'!$B$19*X4</f>
        <v>0</v>
      </c>
      <c r="Y7" s="211">
        <f>'2- Data Entry'!$B$19*Y4</f>
        <v>0</v>
      </c>
      <c r="Z7" s="211">
        <f>'2- Data Entry'!$B$19*Z4</f>
        <v>0</v>
      </c>
      <c r="AA7" s="211">
        <f>'2- Data Entry'!$B$19*AA4</f>
        <v>0</v>
      </c>
      <c r="AB7" s="211">
        <f>'2- Data Entry'!$B$19*AB4</f>
        <v>0</v>
      </c>
      <c r="AC7" s="211">
        <f>'2- Data Entry'!$B$19*AC4</f>
        <v>0</v>
      </c>
      <c r="AD7" s="211">
        <f>'2- Data Entry'!$B$19*AD4</f>
        <v>0</v>
      </c>
      <c r="AE7" s="211">
        <f>'2- Data Entry'!$B$19*AE4</f>
        <v>0</v>
      </c>
      <c r="AF7" s="211">
        <f>'2- Data Entry'!$B$19*AF4</f>
        <v>0</v>
      </c>
      <c r="AG7" s="211">
        <f>'2- Data Entry'!$B$19*AG4</f>
        <v>0</v>
      </c>
      <c r="AH7" s="211">
        <f>'2- Data Entry'!$B$19*AH4</f>
        <v>0</v>
      </c>
      <c r="AI7" s="211">
        <f>'2- Data Entry'!$B$19*AI4</f>
        <v>0</v>
      </c>
      <c r="AJ7" s="211">
        <f>'2- Data Entry'!$B$19*AJ4</f>
        <v>0</v>
      </c>
      <c r="AK7" s="211">
        <f>'2- Data Entry'!$B$19*AK4</f>
        <v>0</v>
      </c>
      <c r="AL7" s="211">
        <f>'2- Data Entry'!$B$19*AL4</f>
        <v>0</v>
      </c>
      <c r="AM7" s="211">
        <f>'2- Data Entry'!$B$19*AM4</f>
        <v>0</v>
      </c>
      <c r="AN7" s="211">
        <f>'2- Data Entry'!$B$19*AN4</f>
        <v>0</v>
      </c>
      <c r="AO7" s="211">
        <f>'2- Data Entry'!$B$19*AO4</f>
        <v>0</v>
      </c>
      <c r="AP7" s="211">
        <f>'2- Data Entry'!$B$19*AP4</f>
        <v>0</v>
      </c>
      <c r="AQ7" s="227">
        <f>'2- Data Entry'!$B$19*AQ4</f>
        <v>0</v>
      </c>
    </row>
    <row r="8" spans="2:43" s="195" customFormat="1" ht="14.5" thickBot="1" x14ac:dyDescent="0.35">
      <c r="B8" s="213" t="s">
        <v>109</v>
      </c>
      <c r="C8" s="214" t="str">
        <f>IF(C7&lt;'2- Data Entry'!$B$19*86400,"Sufficient","Insufficient")</f>
        <v>Insufficient</v>
      </c>
      <c r="D8" s="215" t="str">
        <f>IF(D7&lt;'2- Data Entry'!$B$18*86400,"Sufficient","Insufficient")</f>
        <v>Insufficient</v>
      </c>
      <c r="E8" s="215" t="str">
        <f>IF(E7&lt;'2- Data Entry'!$B$18*86400,"Sufficient","Insufficient")</f>
        <v>Insufficient</v>
      </c>
      <c r="F8" s="215" t="str">
        <f>IF(F7&lt;'2- Data Entry'!$B$18*86400,"Sufficient","Insufficient")</f>
        <v>Insufficient</v>
      </c>
      <c r="G8" s="215" t="str">
        <f>IF(G7&lt;'2- Data Entry'!$B$18*86400,"Sufficient","Insufficient")</f>
        <v>Insufficient</v>
      </c>
      <c r="H8" s="215" t="str">
        <f>IF(H7&lt;'2- Data Entry'!$B$18*86400,"Sufficient","Insufficient")</f>
        <v>Insufficient</v>
      </c>
      <c r="I8" s="215" t="str">
        <f>IF(I7&lt;'2- Data Entry'!$B$18*86400,"Sufficient","Insufficient")</f>
        <v>Insufficient</v>
      </c>
      <c r="J8" s="215" t="str">
        <f>IF(J7&lt;'2- Data Entry'!$B$18*86400,"Sufficient","Insufficient")</f>
        <v>Insufficient</v>
      </c>
      <c r="K8" s="215" t="str">
        <f>IF(K7&lt;'2- Data Entry'!$B$18*86400,"Sufficient","Insufficient")</f>
        <v>Insufficient</v>
      </c>
      <c r="L8" s="215" t="str">
        <f>IF(L7&lt;'2- Data Entry'!$B$18*86400,"Sufficient","Insufficient")</f>
        <v>Insufficient</v>
      </c>
      <c r="M8" s="215" t="str">
        <f>IF(M7&lt;'2- Data Entry'!$B$18*86400,"Sufficient","Insufficient")</f>
        <v>Insufficient</v>
      </c>
      <c r="N8" s="215" t="str">
        <f>IF(N7&lt;'2- Data Entry'!$B$18*86400,"Sufficient","Insufficient")</f>
        <v>Insufficient</v>
      </c>
      <c r="O8" s="215" t="str">
        <f>IF(O7&lt;'2- Data Entry'!$B$18*86400,"Sufficient","Insufficient")</f>
        <v>Insufficient</v>
      </c>
      <c r="P8" s="215" t="str">
        <f>IF(P7&lt;'2- Data Entry'!$B$18*86400,"Sufficient","Insufficient")</f>
        <v>Insufficient</v>
      </c>
      <c r="Q8" s="215" t="str">
        <f>IF(Q7&lt;'2- Data Entry'!$B$18*86400,"Sufficient","Insufficient")</f>
        <v>Insufficient</v>
      </c>
      <c r="R8" s="215" t="str">
        <f>IF(R7&lt;'2- Data Entry'!$B$18*86400,"Sufficient","Insufficient")</f>
        <v>Insufficient</v>
      </c>
      <c r="S8" s="215" t="str">
        <f>IF(S7&lt;'2- Data Entry'!$B$18*86400,"Sufficient","Insufficient")</f>
        <v>Insufficient</v>
      </c>
      <c r="T8" s="215" t="str">
        <f>IF(T7&lt;'2- Data Entry'!$B$18*86400,"Sufficient","Insufficient")</f>
        <v>Insufficient</v>
      </c>
      <c r="U8" s="215" t="str">
        <f>IF(U7&lt;'2- Data Entry'!$B$18*86400,"Sufficient","Insufficient")</f>
        <v>Insufficient</v>
      </c>
      <c r="V8" s="215" t="str">
        <f>IF(V7&lt;'2- Data Entry'!$B$18*86400,"Sufficient","Insufficient")</f>
        <v>Insufficient</v>
      </c>
      <c r="W8" s="215" t="str">
        <f>IF(W7&lt;'2- Data Entry'!$B$18*86400,"Sufficient","Insufficient")</f>
        <v>Insufficient</v>
      </c>
      <c r="X8" s="215" t="str">
        <f>IF(X7&lt;'2- Data Entry'!$B$18*86400,"Sufficient","Insufficient")</f>
        <v>Insufficient</v>
      </c>
      <c r="Y8" s="215" t="str">
        <f>IF(Y7&lt;'2- Data Entry'!$B$18*86400,"Sufficient","Insufficient")</f>
        <v>Insufficient</v>
      </c>
      <c r="Z8" s="215" t="str">
        <f>IF(Z7&lt;'2- Data Entry'!$B$18*86400,"Sufficient","Insufficient")</f>
        <v>Insufficient</v>
      </c>
      <c r="AA8" s="215" t="str">
        <f>IF(AA7&lt;'2- Data Entry'!$B$18*86400,"Sufficient","Insufficient")</f>
        <v>Insufficient</v>
      </c>
      <c r="AB8" s="215" t="str">
        <f>IF(AB7&lt;'2- Data Entry'!$B$18*86400,"Sufficient","Insufficient")</f>
        <v>Insufficient</v>
      </c>
      <c r="AC8" s="215" t="str">
        <f>IF(AC7&lt;'2- Data Entry'!$B$18*86400,"Sufficient","Insufficient")</f>
        <v>Insufficient</v>
      </c>
      <c r="AD8" s="215" t="str">
        <f>IF(AD7&lt;'2- Data Entry'!$B$18*86400,"Sufficient","Insufficient")</f>
        <v>Insufficient</v>
      </c>
      <c r="AE8" s="215" t="str">
        <f>IF(AE7&lt;'2- Data Entry'!$B$18*86400,"Sufficient","Insufficient")</f>
        <v>Insufficient</v>
      </c>
      <c r="AF8" s="215" t="str">
        <f>IF(AF7&lt;'2- Data Entry'!$B$18*86400,"Sufficient","Insufficient")</f>
        <v>Insufficient</v>
      </c>
      <c r="AG8" s="215" t="str">
        <f>IF(AG7&lt;'2- Data Entry'!$B$18*86400,"Sufficient","Insufficient")</f>
        <v>Insufficient</v>
      </c>
      <c r="AH8" s="215" t="str">
        <f>IF(AH7&lt;'2- Data Entry'!$B$18*86400,"Sufficient","Insufficient")</f>
        <v>Insufficient</v>
      </c>
      <c r="AI8" s="215" t="str">
        <f>IF(AI7&lt;'2- Data Entry'!$B$18*86400,"Sufficient","Insufficient")</f>
        <v>Insufficient</v>
      </c>
      <c r="AJ8" s="215" t="str">
        <f>IF(AJ7&lt;'2- Data Entry'!$B$18*86400,"Sufficient","Insufficient")</f>
        <v>Insufficient</v>
      </c>
      <c r="AK8" s="215" t="str">
        <f>IF(AK7&lt;'2- Data Entry'!$B$18*86400,"Sufficient","Insufficient")</f>
        <v>Insufficient</v>
      </c>
      <c r="AL8" s="215" t="str">
        <f>IF(AL7&lt;'2- Data Entry'!$B$18*86400,"Sufficient","Insufficient")</f>
        <v>Insufficient</v>
      </c>
      <c r="AM8" s="215" t="str">
        <f>IF(AM7&lt;'2- Data Entry'!$B$18*86400,"Sufficient","Insufficient")</f>
        <v>Insufficient</v>
      </c>
      <c r="AN8" s="215" t="str">
        <f>IF(AN7&lt;'2- Data Entry'!$B$18*86400,"Sufficient","Insufficient")</f>
        <v>Insufficient</v>
      </c>
      <c r="AO8" s="215" t="str">
        <f>IF(AO7&lt;'2- Data Entry'!$B$18*86400,"Sufficient","Insufficient")</f>
        <v>Insufficient</v>
      </c>
      <c r="AP8" s="215" t="str">
        <f>IF(AP7&lt;'2- Data Entry'!$B$18*86400,"Sufficient","Insufficient")</f>
        <v>Insufficient</v>
      </c>
      <c r="AQ8" s="216" t="str">
        <f>IF(AQ7&lt;'2- Data Entry'!$B$18*86400,"Sufficient","Insufficient")</f>
        <v>Insufficient</v>
      </c>
    </row>
    <row r="9" spans="2:43" s="195" customFormat="1" x14ac:dyDescent="0.3">
      <c r="B9" s="217"/>
      <c r="C9" s="218"/>
      <c r="D9" s="219"/>
      <c r="E9" s="219"/>
      <c r="F9" s="219"/>
      <c r="G9" s="219"/>
      <c r="H9" s="219"/>
      <c r="I9" s="219"/>
      <c r="J9" s="219"/>
      <c r="K9" s="219"/>
      <c r="L9" s="219"/>
      <c r="M9" s="219"/>
      <c r="N9" s="219"/>
      <c r="O9" s="219"/>
      <c r="P9" s="219"/>
      <c r="Q9" s="219"/>
      <c r="R9" s="219"/>
      <c r="S9" s="219"/>
      <c r="T9" s="219"/>
      <c r="U9" s="219"/>
      <c r="V9" s="219"/>
      <c r="W9" s="219"/>
      <c r="X9" s="219"/>
      <c r="Y9" s="219"/>
      <c r="Z9" s="221"/>
      <c r="AA9" s="221"/>
      <c r="AB9" s="221"/>
      <c r="AC9" s="221"/>
      <c r="AD9" s="221"/>
      <c r="AE9" s="221"/>
      <c r="AF9" s="221"/>
      <c r="AG9" s="221"/>
      <c r="AH9" s="221"/>
      <c r="AI9" s="221"/>
      <c r="AJ9" s="221"/>
      <c r="AK9" s="221"/>
      <c r="AL9" s="221"/>
      <c r="AM9" s="221"/>
      <c r="AN9" s="221"/>
      <c r="AO9" s="221"/>
      <c r="AP9" s="221"/>
      <c r="AQ9" s="221"/>
    </row>
    <row r="10" spans="2:43" s="195" customFormat="1" ht="14.5" thickBot="1" x14ac:dyDescent="0.35">
      <c r="B10" s="220" t="s">
        <v>110</v>
      </c>
      <c r="C10" s="220"/>
      <c r="D10" s="220"/>
      <c r="E10" s="220"/>
      <c r="F10" s="220"/>
      <c r="G10" s="220"/>
      <c r="H10" s="220"/>
      <c r="I10" s="220"/>
      <c r="J10" s="220"/>
      <c r="K10" s="220"/>
      <c r="L10" s="220"/>
      <c r="M10" s="220"/>
      <c r="N10" s="220"/>
      <c r="O10" s="220"/>
      <c r="P10" s="220"/>
      <c r="Q10" s="220"/>
      <c r="R10" s="220"/>
      <c r="S10" s="220"/>
      <c r="T10" s="220"/>
      <c r="U10" s="220"/>
      <c r="V10" s="220"/>
      <c r="W10" s="220"/>
      <c r="X10" s="220"/>
      <c r="Y10" s="221"/>
      <c r="Z10" s="221"/>
      <c r="AA10" s="221"/>
      <c r="AB10" s="221"/>
      <c r="AC10" s="221"/>
      <c r="AD10" s="221"/>
      <c r="AE10" s="221"/>
      <c r="AF10" s="221"/>
      <c r="AG10" s="221"/>
      <c r="AH10" s="221"/>
      <c r="AI10" s="221"/>
      <c r="AJ10" s="221"/>
      <c r="AK10" s="221"/>
      <c r="AL10" s="221"/>
      <c r="AM10" s="221"/>
      <c r="AN10" s="221"/>
      <c r="AO10" s="221"/>
      <c r="AP10" s="221"/>
      <c r="AQ10" s="221"/>
    </row>
    <row r="11" spans="2:43" x14ac:dyDescent="0.3">
      <c r="B11" s="223" t="s">
        <v>104</v>
      </c>
      <c r="C11" s="224">
        <f>'2- Data Entry'!B4</f>
        <v>0</v>
      </c>
      <c r="D11" s="224">
        <f t="shared" ref="D11:X11" si="22">C11+1</f>
        <v>1</v>
      </c>
      <c r="E11" s="224">
        <f t="shared" si="22"/>
        <v>2</v>
      </c>
      <c r="F11" s="224">
        <f t="shared" si="22"/>
        <v>3</v>
      </c>
      <c r="G11" s="224">
        <f t="shared" si="22"/>
        <v>4</v>
      </c>
      <c r="H11" s="224">
        <f t="shared" si="22"/>
        <v>5</v>
      </c>
      <c r="I11" s="224">
        <f t="shared" si="22"/>
        <v>6</v>
      </c>
      <c r="J11" s="224">
        <f t="shared" si="22"/>
        <v>7</v>
      </c>
      <c r="K11" s="224">
        <f t="shared" si="22"/>
        <v>8</v>
      </c>
      <c r="L11" s="224">
        <f t="shared" si="22"/>
        <v>9</v>
      </c>
      <c r="M11" s="224">
        <f t="shared" si="22"/>
        <v>10</v>
      </c>
      <c r="N11" s="224">
        <f t="shared" si="22"/>
        <v>11</v>
      </c>
      <c r="O11" s="224">
        <f t="shared" si="22"/>
        <v>12</v>
      </c>
      <c r="P11" s="224">
        <f t="shared" si="22"/>
        <v>13</v>
      </c>
      <c r="Q11" s="224">
        <f t="shared" si="22"/>
        <v>14</v>
      </c>
      <c r="R11" s="224">
        <f t="shared" si="22"/>
        <v>15</v>
      </c>
      <c r="S11" s="224">
        <f t="shared" si="22"/>
        <v>16</v>
      </c>
      <c r="T11" s="224">
        <f t="shared" si="22"/>
        <v>17</v>
      </c>
      <c r="U11" s="224">
        <f t="shared" si="22"/>
        <v>18</v>
      </c>
      <c r="V11" s="224">
        <f t="shared" si="22"/>
        <v>19</v>
      </c>
      <c r="W11" s="224">
        <f t="shared" si="22"/>
        <v>20</v>
      </c>
      <c r="X11" s="224">
        <f t="shared" si="22"/>
        <v>21</v>
      </c>
      <c r="Y11" s="224">
        <f t="shared" ref="Y11" si="23">X11+1</f>
        <v>22</v>
      </c>
      <c r="Z11" s="224">
        <f t="shared" ref="Z11" si="24">Y11+1</f>
        <v>23</v>
      </c>
      <c r="AA11" s="224">
        <f t="shared" ref="AA11" si="25">Z11+1</f>
        <v>24</v>
      </c>
      <c r="AB11" s="224">
        <f t="shared" ref="AB11" si="26">AA11+1</f>
        <v>25</v>
      </c>
      <c r="AC11" s="224">
        <f t="shared" ref="AC11" si="27">AB11+1</f>
        <v>26</v>
      </c>
      <c r="AD11" s="224">
        <f t="shared" ref="AD11" si="28">AC11+1</f>
        <v>27</v>
      </c>
      <c r="AE11" s="224">
        <f t="shared" ref="AE11" si="29">AD11+1</f>
        <v>28</v>
      </c>
      <c r="AF11" s="224">
        <f t="shared" ref="AF11" si="30">AE11+1</f>
        <v>29</v>
      </c>
      <c r="AG11" s="224">
        <f t="shared" ref="AG11" si="31">AF11+1</f>
        <v>30</v>
      </c>
      <c r="AH11" s="224">
        <f t="shared" ref="AH11" si="32">AG11+1</f>
        <v>31</v>
      </c>
      <c r="AI11" s="224">
        <f t="shared" ref="AI11" si="33">AH11+1</f>
        <v>32</v>
      </c>
      <c r="AJ11" s="224">
        <f t="shared" ref="AJ11" si="34">AI11+1</f>
        <v>33</v>
      </c>
      <c r="AK11" s="224">
        <f t="shared" ref="AK11" si="35">AJ11+1</f>
        <v>34</v>
      </c>
      <c r="AL11" s="224">
        <f t="shared" ref="AL11" si="36">AK11+1</f>
        <v>35</v>
      </c>
      <c r="AM11" s="224">
        <f t="shared" ref="AM11" si="37">AL11+1</f>
        <v>36</v>
      </c>
      <c r="AN11" s="224">
        <f t="shared" ref="AN11" si="38">AM11+1</f>
        <v>37</v>
      </c>
      <c r="AO11" s="224">
        <f t="shared" ref="AO11" si="39">AN11+1</f>
        <v>38</v>
      </c>
      <c r="AP11" s="224">
        <f t="shared" ref="AP11" si="40">AO11+1</f>
        <v>39</v>
      </c>
      <c r="AQ11" s="225">
        <f t="shared" ref="AQ11" si="41">AP11+1</f>
        <v>40</v>
      </c>
    </row>
    <row r="12" spans="2:43" s="195" customFormat="1" x14ac:dyDescent="0.3">
      <c r="B12" s="237" t="s">
        <v>111</v>
      </c>
      <c r="C12" s="222"/>
      <c r="D12" s="222"/>
      <c r="E12" s="222"/>
      <c r="F12" s="222"/>
      <c r="G12" s="222"/>
      <c r="H12" s="222"/>
      <c r="I12" s="222"/>
      <c r="J12" s="222"/>
      <c r="K12" s="222"/>
      <c r="L12" s="222"/>
      <c r="M12" s="222"/>
      <c r="N12" s="222"/>
      <c r="O12" s="222"/>
      <c r="P12" s="222"/>
      <c r="Q12" s="222"/>
      <c r="R12" s="222"/>
      <c r="S12" s="222"/>
      <c r="T12" s="222"/>
      <c r="U12" s="222"/>
      <c r="V12" s="222"/>
      <c r="W12" s="222"/>
      <c r="X12" s="222"/>
      <c r="Y12" s="222"/>
      <c r="Z12" s="222"/>
      <c r="AA12" s="222"/>
      <c r="AB12" s="222"/>
      <c r="AC12" s="222"/>
      <c r="AD12" s="222"/>
      <c r="AE12" s="222"/>
      <c r="AF12" s="222"/>
      <c r="AG12" s="222"/>
      <c r="AH12" s="222"/>
      <c r="AI12" s="222"/>
      <c r="AJ12" s="222"/>
      <c r="AK12" s="222"/>
      <c r="AL12" s="222"/>
      <c r="AM12" s="222"/>
      <c r="AN12" s="222"/>
      <c r="AO12" s="222"/>
      <c r="AP12" s="222"/>
      <c r="AQ12" s="238"/>
    </row>
    <row r="13" spans="2:43" s="195" customFormat="1" x14ac:dyDescent="0.3">
      <c r="B13" s="239" t="s">
        <v>112</v>
      </c>
      <c r="C13" s="228" t="e">
        <f>IF('2- Data Entry'!$B$36="Yes",(C5*'2- Data Entry'!$B$33*'2- Data Entry'!$B$34*12)*(1+'2- Data Entry'!$B$5)^(C11-$C$11),C5*'2- Data Entry'!$B$33*'2- Data Entry'!$B$34*12)</f>
        <v>#DIV/0!</v>
      </c>
      <c r="D13" s="228" t="e">
        <f>IF('2- Data Entry'!$B$36="si",(D5*'2- Data Entry'!$B$33*'2- Data Entry'!$B$34*12)*(1+'2- Data Entry'!$B$5)^(D11-$C$11),D5*'2- Data Entry'!$B$33*'2- Data Entry'!$B$34*12)</f>
        <v>#DIV/0!</v>
      </c>
      <c r="E13" s="228" t="e">
        <f>IF('2- Data Entry'!$B$36="si",(E5*'2- Data Entry'!$B$33*'2- Data Entry'!$B$34*12)*(1+'2- Data Entry'!$B$5)^(E11-$C$11),E5*'2- Data Entry'!$B$33*'2- Data Entry'!$B$34*12)</f>
        <v>#DIV/0!</v>
      </c>
      <c r="F13" s="228" t="e">
        <f>IF('2- Data Entry'!$B$36="si",(F5*'2- Data Entry'!$B$33*'2- Data Entry'!$B$34*12)*(1+'2- Data Entry'!$B$5)^(F11-$C$11),F5*'2- Data Entry'!$B$33*'2- Data Entry'!$B$34*12)</f>
        <v>#DIV/0!</v>
      </c>
      <c r="G13" s="228" t="e">
        <f>IF('2- Data Entry'!$B$36="si",(G5*'2- Data Entry'!$B$33*'2- Data Entry'!$B$34*12)*(1+'2- Data Entry'!$B$5)^(G11-$C$11),G5*'2- Data Entry'!$B$33*'2- Data Entry'!$B$34*12)</f>
        <v>#DIV/0!</v>
      </c>
      <c r="H13" s="228" t="e">
        <f>IF('2- Data Entry'!$B$36="si",(H5*'2- Data Entry'!$B$33*'2- Data Entry'!$B$34*12)*(1+'2- Data Entry'!$B$5)^(H11-$C$11),H5*'2- Data Entry'!$B$33*'2- Data Entry'!$B$34*12)</f>
        <v>#DIV/0!</v>
      </c>
      <c r="I13" s="228" t="e">
        <f>IF('2- Data Entry'!$B$36="si",(I5*'2- Data Entry'!$B$33*'2- Data Entry'!$B$34*12)*(1+'2- Data Entry'!$B$5)^(I11-$C$11),I5*'2- Data Entry'!$B$33*'2- Data Entry'!$B$34*12)</f>
        <v>#DIV/0!</v>
      </c>
      <c r="J13" s="228" t="e">
        <f>IF('2- Data Entry'!$B$36="si",(J5*'2- Data Entry'!$B$33*'2- Data Entry'!$B$34*12)*(1+'2- Data Entry'!$B$5)^(J11-$C$11),J5*'2- Data Entry'!$B$33*'2- Data Entry'!$B$34*12)</f>
        <v>#DIV/0!</v>
      </c>
      <c r="K13" s="228" t="e">
        <f>IF('2- Data Entry'!$B$36="si",(K5*'2- Data Entry'!$B$33*'2- Data Entry'!$B$34*12)*(1+'2- Data Entry'!$B$5)^(K11-$C$11),K5*'2- Data Entry'!$B$33*'2- Data Entry'!$B$34*12)</f>
        <v>#DIV/0!</v>
      </c>
      <c r="L13" s="228" t="e">
        <f>IF('2- Data Entry'!$B$36="si",(L5*'2- Data Entry'!$B$33*'2- Data Entry'!$B$34*12)*(1+'2- Data Entry'!$B$5)^(L11-$C$11),L5*'2- Data Entry'!$B$33*'2- Data Entry'!$B$34*12)</f>
        <v>#DIV/0!</v>
      </c>
      <c r="M13" s="228" t="e">
        <f>IF('2- Data Entry'!$B$36="si",(M5*'2- Data Entry'!$B$33*'2- Data Entry'!$B$34*12)*(1+'2- Data Entry'!$B$5)^(M11-$C$11),M5*'2- Data Entry'!$B$33*'2- Data Entry'!$B$34*12)</f>
        <v>#DIV/0!</v>
      </c>
      <c r="N13" s="228" t="e">
        <f>IF('2- Data Entry'!$B$36="si",(N5*'2- Data Entry'!$B$33*'2- Data Entry'!$B$34*12)*(1+'2- Data Entry'!$B$5)^(N11-$C$11),N5*'2- Data Entry'!$B$33*'2- Data Entry'!$B$34*12)</f>
        <v>#DIV/0!</v>
      </c>
      <c r="O13" s="228" t="e">
        <f>IF('2- Data Entry'!$B$36="si",(O5*'2- Data Entry'!$B$33*'2- Data Entry'!$B$34*12)*(1+'2- Data Entry'!$B$5)^(O11-$C$11),O5*'2- Data Entry'!$B$33*'2- Data Entry'!$B$34*12)</f>
        <v>#DIV/0!</v>
      </c>
      <c r="P13" s="228" t="e">
        <f>IF('2- Data Entry'!$B$36="si",(P5*'2- Data Entry'!$B$33*'2- Data Entry'!$B$34*12)*(1+'2- Data Entry'!$B$5)^(P11-$C$11),P5*'2- Data Entry'!$B$33*'2- Data Entry'!$B$34*12)</f>
        <v>#DIV/0!</v>
      </c>
      <c r="Q13" s="228" t="e">
        <f>IF('2- Data Entry'!$B$36="si",(Q5*'2- Data Entry'!$B$33*'2- Data Entry'!$B$34*12)*(1+'2- Data Entry'!$B$5)^(Q11-$C$11),Q5*'2- Data Entry'!$B$33*'2- Data Entry'!$B$34*12)</f>
        <v>#DIV/0!</v>
      </c>
      <c r="R13" s="228" t="e">
        <f>IF('2- Data Entry'!$B$36="si",(R5*'2- Data Entry'!$B$33*'2- Data Entry'!$B$34*12)*(1+'2- Data Entry'!$B$5)^(R11-$C$11),R5*'2- Data Entry'!$B$33*'2- Data Entry'!$B$34*12)</f>
        <v>#DIV/0!</v>
      </c>
      <c r="S13" s="228" t="e">
        <f>IF('2- Data Entry'!$B$36="si",(S5*'2- Data Entry'!$B$33*'2- Data Entry'!$B$34*12)*(1+'2- Data Entry'!$B$5)^(S11-$C$11),S5*'2- Data Entry'!$B$33*'2- Data Entry'!$B$34*12)</f>
        <v>#DIV/0!</v>
      </c>
      <c r="T13" s="228" t="e">
        <f>IF('2- Data Entry'!$B$36="si",(T5*'2- Data Entry'!$B$33*'2- Data Entry'!$B$34*12)*(1+'2- Data Entry'!$B$5)^(T11-$C$11),T5*'2- Data Entry'!$B$33*'2- Data Entry'!$B$34*12)</f>
        <v>#DIV/0!</v>
      </c>
      <c r="U13" s="228" t="e">
        <f>IF('2- Data Entry'!$B$36="si",(U5*'2- Data Entry'!$B$33*'2- Data Entry'!$B$34*12)*(1+'2- Data Entry'!$B$5)^(U11-$C$11),U5*'2- Data Entry'!$B$33*'2- Data Entry'!$B$34*12)</f>
        <v>#DIV/0!</v>
      </c>
      <c r="V13" s="228" t="e">
        <f>IF('2- Data Entry'!$B$36="si",(V5*'2- Data Entry'!$B$33*'2- Data Entry'!$B$34*12)*(1+'2- Data Entry'!$B$5)^(V11-$C$11),V5*'2- Data Entry'!$B$33*'2- Data Entry'!$B$34*12)</f>
        <v>#DIV/0!</v>
      </c>
      <c r="W13" s="228" t="e">
        <f>IF('2- Data Entry'!$B$36="si",(W5*'2- Data Entry'!$B$33*'2- Data Entry'!$B$34*12)*(1+'2- Data Entry'!$B$5)^(W11-$C$11),W5*'2- Data Entry'!$B$33*'2- Data Entry'!$B$34*12)</f>
        <v>#DIV/0!</v>
      </c>
      <c r="X13" s="228" t="e">
        <f>IF('2- Data Entry'!$B$36="si",(X5*'2- Data Entry'!$B$33*'2- Data Entry'!$B$34*12)*(1+'2- Data Entry'!$B$5)^(X11-$C$11),X5*'2- Data Entry'!$B$33*'2- Data Entry'!$B$34*12)</f>
        <v>#DIV/0!</v>
      </c>
      <c r="Y13" s="228" t="e">
        <f>IF('2- Data Entry'!$B$36="si",(Y5*'2- Data Entry'!$B$33*'2- Data Entry'!$B$34*12)*(1+'2- Data Entry'!$B$5)^(Y11-$C$11),Y5*'2- Data Entry'!$B$33*'2- Data Entry'!$B$34*12)</f>
        <v>#DIV/0!</v>
      </c>
      <c r="Z13" s="228" t="e">
        <f>IF('2- Data Entry'!$B$36="si",(Z5*'2- Data Entry'!$B$33*'2- Data Entry'!$B$34*12)*(1+'2- Data Entry'!$B$5)^(Z11-$C$11),Z5*'2- Data Entry'!$B$33*'2- Data Entry'!$B$34*12)</f>
        <v>#DIV/0!</v>
      </c>
      <c r="AA13" s="228" t="e">
        <f>IF('2- Data Entry'!$B$36="si",(AA5*'2- Data Entry'!$B$33*'2- Data Entry'!$B$34*12)*(1+'2- Data Entry'!$B$5)^(AA11-$C$11),AA5*'2- Data Entry'!$B$33*'2- Data Entry'!$B$34*12)</f>
        <v>#DIV/0!</v>
      </c>
      <c r="AB13" s="228" t="e">
        <f>IF('2- Data Entry'!$B$36="si",(AB5*'2- Data Entry'!$B$33*'2- Data Entry'!$B$34*12)*(1+'2- Data Entry'!$B$5)^(AB11-$C$11),AB5*'2- Data Entry'!$B$33*'2- Data Entry'!$B$34*12)</f>
        <v>#DIV/0!</v>
      </c>
      <c r="AC13" s="228" t="e">
        <f>IF('2- Data Entry'!$B$36="si",(AC5*'2- Data Entry'!$B$33*'2- Data Entry'!$B$34*12)*(1+'2- Data Entry'!$B$5)^(AC11-$C$11),AC5*'2- Data Entry'!$B$33*'2- Data Entry'!$B$34*12)</f>
        <v>#DIV/0!</v>
      </c>
      <c r="AD13" s="228" t="e">
        <f>IF('2- Data Entry'!$B$36="si",(AD5*'2- Data Entry'!$B$33*'2- Data Entry'!$B$34*12)*(1+'2- Data Entry'!$B$5)^(AD11-$C$11),AD5*'2- Data Entry'!$B$33*'2- Data Entry'!$B$34*12)</f>
        <v>#DIV/0!</v>
      </c>
      <c r="AE13" s="228" t="e">
        <f>IF('2- Data Entry'!$B$36="si",(AE5*'2- Data Entry'!$B$33*'2- Data Entry'!$B$34*12)*(1+'2- Data Entry'!$B$5)^(AE11-$C$11),AE5*'2- Data Entry'!$B$33*'2- Data Entry'!$B$34*12)</f>
        <v>#DIV/0!</v>
      </c>
      <c r="AF13" s="228" t="e">
        <f>IF('2- Data Entry'!$B$36="si",(AF5*'2- Data Entry'!$B$33*'2- Data Entry'!$B$34*12)*(1+'2- Data Entry'!$B$5)^(AF11-$C$11),AF5*'2- Data Entry'!$B$33*'2- Data Entry'!$B$34*12)</f>
        <v>#DIV/0!</v>
      </c>
      <c r="AG13" s="228" t="e">
        <f>IF('2- Data Entry'!$B$36="si",(AG5*'2- Data Entry'!$B$33*'2- Data Entry'!$B$34*12)*(1+'2- Data Entry'!$B$5)^(AG11-$C$11),AG5*'2- Data Entry'!$B$33*'2- Data Entry'!$B$34*12)</f>
        <v>#DIV/0!</v>
      </c>
      <c r="AH13" s="228" t="e">
        <f>IF('2- Data Entry'!$B$36="si",(AH5*'2- Data Entry'!$B$33*'2- Data Entry'!$B$34*12)*(1+'2- Data Entry'!$B$5)^(AH11-$C$11),AH5*'2- Data Entry'!$B$33*'2- Data Entry'!$B$34*12)</f>
        <v>#DIV/0!</v>
      </c>
      <c r="AI13" s="228" t="e">
        <f>IF('2- Data Entry'!$B$36="si",(AI5*'2- Data Entry'!$B$33*'2- Data Entry'!$B$34*12)*(1+'2- Data Entry'!$B$5)^(AI11-$C$11),AI5*'2- Data Entry'!$B$33*'2- Data Entry'!$B$34*12)</f>
        <v>#DIV/0!</v>
      </c>
      <c r="AJ13" s="228" t="e">
        <f>IF('2- Data Entry'!$B$36="si",(AJ5*'2- Data Entry'!$B$33*'2- Data Entry'!$B$34*12)*(1+'2- Data Entry'!$B$5)^(AJ11-$C$11),AJ5*'2- Data Entry'!$B$33*'2- Data Entry'!$B$34*12)</f>
        <v>#DIV/0!</v>
      </c>
      <c r="AK13" s="228" t="e">
        <f>IF('2- Data Entry'!$B$36="si",(AK5*'2- Data Entry'!$B$33*'2- Data Entry'!$B$34*12)*(1+'2- Data Entry'!$B$5)^(AK11-$C$11),AK5*'2- Data Entry'!$B$33*'2- Data Entry'!$B$34*12)</f>
        <v>#DIV/0!</v>
      </c>
      <c r="AL13" s="228" t="e">
        <f>IF('2- Data Entry'!$B$36="si",(AL5*'2- Data Entry'!$B$33*'2- Data Entry'!$B$34*12)*(1+'2- Data Entry'!$B$5)^(AL11-$C$11),AL5*'2- Data Entry'!$B$33*'2- Data Entry'!$B$34*12)</f>
        <v>#DIV/0!</v>
      </c>
      <c r="AM13" s="228" t="e">
        <f>IF('2- Data Entry'!$B$36="si",(AM5*'2- Data Entry'!$B$33*'2- Data Entry'!$B$34*12)*(1+'2- Data Entry'!$B$5)^(AM11-$C$11),AM5*'2- Data Entry'!$B$33*'2- Data Entry'!$B$34*12)</f>
        <v>#DIV/0!</v>
      </c>
      <c r="AN13" s="228" t="e">
        <f>IF('2- Data Entry'!$B$36="si",(AN5*'2- Data Entry'!$B$33*'2- Data Entry'!$B$34*12)*(1+'2- Data Entry'!$B$5)^(AN11-$C$11),AN5*'2- Data Entry'!$B$33*'2- Data Entry'!$B$34*12)</f>
        <v>#DIV/0!</v>
      </c>
      <c r="AO13" s="228" t="e">
        <f>IF('2- Data Entry'!$B$36="si",(AO5*'2- Data Entry'!$B$33*'2- Data Entry'!$B$34*12)*(1+'2- Data Entry'!$B$5)^(AO11-$C$11),AO5*'2- Data Entry'!$B$33*'2- Data Entry'!$B$34*12)</f>
        <v>#DIV/0!</v>
      </c>
      <c r="AP13" s="228" t="e">
        <f>IF('2- Data Entry'!$B$36="si",(AP5*'2- Data Entry'!$B$33*'2- Data Entry'!$B$34*12)*(1+'2- Data Entry'!$B$5)^(AP11-$C$11),AP5*'2- Data Entry'!$B$33*'2- Data Entry'!$B$34*12)</f>
        <v>#DIV/0!</v>
      </c>
      <c r="AQ13" s="240" t="e">
        <f>IF('2- Data Entry'!$B$36="si",(AQ5*'2- Data Entry'!$B$33*'2- Data Entry'!$B$34*12)*(1+'2- Data Entry'!$B$5)^(AQ11-$C$11),AQ5*'2- Data Entry'!$B$33*'2- Data Entry'!$B$34*12)</f>
        <v>#DIV/0!</v>
      </c>
    </row>
    <row r="14" spans="2:43" s="195" customFormat="1" x14ac:dyDescent="0.3">
      <c r="B14" s="239" t="s">
        <v>113</v>
      </c>
      <c r="C14" s="228" t="e">
        <f>IF('2- Data Entry'!$B$36="Yes",IF(C5&lt;'2- Data Entry'!B13,0,((C5-'2- Data Entry'!B13)*('2- Data Entry'!$B$35))*(1+'2- Data Entry'!$B$5)^(C11-$C$11)),IF(C5&lt;'2- Data Entry'!B13,0,((C5-'2- Data Entry'!B13)*('2- Data Entry'!$B$35))))</f>
        <v>#DIV/0!</v>
      </c>
      <c r="D14" s="228" t="e">
        <f>IF('2- Data Entry'!$B$36="si",IF(D5&lt;C5,0,((D5-C5)*('2- Data Entry'!$B$35))*(1+'2- Data Entry'!$B$5)^(D11-$C$11)),IF(D5&lt;C5,0,((D5-C5)*('2- Data Entry'!$B$35))))</f>
        <v>#DIV/0!</v>
      </c>
      <c r="E14" s="228" t="e">
        <f>IF('2- Data Entry'!$B$36="si",IF(E5&lt;D5,0,((E5-D5)*('2- Data Entry'!$B$35))*(1+'2- Data Entry'!$B$5)^(E11-$C$11)),IF(E5&lt;D5,0,((E5-D5)*('2- Data Entry'!$B$35))))</f>
        <v>#DIV/0!</v>
      </c>
      <c r="F14" s="228" t="e">
        <f>IF('2- Data Entry'!$B$36="si",IF(F5&lt;E5,0,((F5-E5)*('2- Data Entry'!$B$35))*(1+'2- Data Entry'!$B$5)^(F11-$C$11)),IF(F5&lt;E5,0,((F5-E5)*('2- Data Entry'!$B$35))))</f>
        <v>#DIV/0!</v>
      </c>
      <c r="G14" s="228" t="e">
        <f>IF('2- Data Entry'!$B$36="si",IF(G5&lt;F5,0,((G5-F5)*('2- Data Entry'!$B$35))*(1+'2- Data Entry'!$B$5)^(G11-$C$11)),IF(G5&lt;F5,0,((G5-F5)*('2- Data Entry'!$B$35))))</f>
        <v>#DIV/0!</v>
      </c>
      <c r="H14" s="228" t="e">
        <f>IF('2- Data Entry'!$B$36="si",IF(H5&lt;G5,0,((H5-G5)*('2- Data Entry'!$B$35))*(1+'2- Data Entry'!$B$5)^(H11-$C$11)),IF(H5&lt;G5,0,((H5-G5)*('2- Data Entry'!$B$35))))</f>
        <v>#DIV/0!</v>
      </c>
      <c r="I14" s="228" t="e">
        <f>IF('2- Data Entry'!$B$36="si",IF(I5&lt;H5,0,((I5-H5)*('2- Data Entry'!$B$35))*(1+'2- Data Entry'!$B$5)^(I11-$C$11)),IF(I5&lt;H5,0,((I5-H5)*('2- Data Entry'!$B$35))))</f>
        <v>#DIV/0!</v>
      </c>
      <c r="J14" s="228" t="e">
        <f>IF('2- Data Entry'!$B$36="si",IF(J5&lt;I5,0,((J5-I5)*('2- Data Entry'!$B$35))*(1+'2- Data Entry'!$B$5)^(J11-$C$11)),IF(J5&lt;I5,0,((J5-I5)*('2- Data Entry'!$B$35))))</f>
        <v>#DIV/0!</v>
      </c>
      <c r="K14" s="228" t="e">
        <f>IF('2- Data Entry'!$B$36="si",IF(K5&lt;J5,0,((K5-J5)*('2- Data Entry'!$B$35))*(1+'2- Data Entry'!$B$5)^(K11-$C$11)),IF(K5&lt;J5,0,((K5-J5)*('2- Data Entry'!$B$35))))</f>
        <v>#DIV/0!</v>
      </c>
      <c r="L14" s="228" t="e">
        <f>IF('2- Data Entry'!$B$36="si",IF(L5&lt;K5,0,((L5-K5)*('2- Data Entry'!$B$35))*(1+'2- Data Entry'!$B$5)^(L11-$C$11)),IF(L5&lt;K5,0,((L5-K5)*('2- Data Entry'!$B$35))))</f>
        <v>#DIV/0!</v>
      </c>
      <c r="M14" s="228" t="e">
        <f>IF('2- Data Entry'!$B$36="si",IF(M5&lt;L5,0,((M5-L5)*('2- Data Entry'!$B$35))*(1+'2- Data Entry'!$B$5)^(M11-$C$11)),IF(M5&lt;L5,0,((M5-L5)*('2- Data Entry'!$B$35))))</f>
        <v>#DIV/0!</v>
      </c>
      <c r="N14" s="228" t="e">
        <f>IF('2- Data Entry'!$B$36="si",IF(N5&lt;M5,0,((N5-M5)*('2- Data Entry'!$B$35))*(1+'2- Data Entry'!$B$5)^(N11-$C$11)),IF(N5&lt;M5,0,((N5-M5)*('2- Data Entry'!$B$35))))</f>
        <v>#DIV/0!</v>
      </c>
      <c r="O14" s="228" t="e">
        <f>IF('2- Data Entry'!$B$36="si",IF(O5&lt;N5,0,((O5-N5)*('2- Data Entry'!$B$35))*(1+'2- Data Entry'!$B$5)^(O11-$C$11)),IF(O5&lt;N5,0,((O5-N5)*('2- Data Entry'!$B$35))))</f>
        <v>#DIV/0!</v>
      </c>
      <c r="P14" s="228" t="e">
        <f>IF('2- Data Entry'!$B$36="si",IF(P5&lt;O5,0,((P5-O5)*('2- Data Entry'!$B$35))*(1+'2- Data Entry'!$B$5)^(P11-$C$11)),IF(P5&lt;O5,0,((P5-O5)*('2- Data Entry'!$B$35))))</f>
        <v>#DIV/0!</v>
      </c>
      <c r="Q14" s="228" t="e">
        <f>IF('2- Data Entry'!$B$36="si",IF(Q5&lt;P5,0,((Q5-P5)*('2- Data Entry'!$B$35))*(1+'2- Data Entry'!$B$5)^(Q11-$C$11)),IF(Q5&lt;P5,0,((Q5-P5)*('2- Data Entry'!$B$35))))</f>
        <v>#DIV/0!</v>
      </c>
      <c r="R14" s="228" t="e">
        <f>IF('2- Data Entry'!$B$36="si",IF(R5&lt;Q5,0,((R5-Q5)*('2- Data Entry'!$B$35))*(1+'2- Data Entry'!$B$5)^(R11-$C$11)),IF(R5&lt;Q5,0,((R5-Q5)*('2- Data Entry'!$B$35))))</f>
        <v>#DIV/0!</v>
      </c>
      <c r="S14" s="228" t="e">
        <f>IF('2- Data Entry'!$B$36="si",IF(S5&lt;R5,0,((S5-R5)*('2- Data Entry'!$B$35))*(1+'2- Data Entry'!$B$5)^(S11-$C$11)),IF(S5&lt;R5,0,((S5-R5)*('2- Data Entry'!$B$35))))</f>
        <v>#DIV/0!</v>
      </c>
      <c r="T14" s="228" t="e">
        <f>IF('2- Data Entry'!$B$36="si",IF(T5&lt;S5,0,((T5-S5)*('2- Data Entry'!$B$35))*(1+'2- Data Entry'!$B$5)^(T11-$C$11)),IF(T5&lt;S5,0,((T5-S5)*('2- Data Entry'!$B$35))))</f>
        <v>#DIV/0!</v>
      </c>
      <c r="U14" s="228" t="e">
        <f>IF('2- Data Entry'!$B$36="si",IF(U5&lt;T5,0,((U5-T5)*('2- Data Entry'!$B$35))*(1+'2- Data Entry'!$B$5)^(U11-$C$11)),IF(U5&lt;T5,0,((U5-T5)*('2- Data Entry'!$B$35))))</f>
        <v>#DIV/0!</v>
      </c>
      <c r="V14" s="228" t="e">
        <f>IF('2- Data Entry'!$B$36="si",IF(V5&lt;U5,0,((V5-U5)*('2- Data Entry'!$B$35))*(1+'2- Data Entry'!$B$5)^(V11-$C$11)),IF(V5&lt;U5,0,((V5-U5)*('2- Data Entry'!$B$35))))</f>
        <v>#DIV/0!</v>
      </c>
      <c r="W14" s="228" t="e">
        <f>IF('2- Data Entry'!$B$36="si",IF(W5&lt;V5,0,((W5-V5)*('2- Data Entry'!$B$35))*(1+'2- Data Entry'!$B$5)^(W11-$C$11)),IF(W5&lt;V5,0,((W5-V5)*('2- Data Entry'!$B$35))))</f>
        <v>#DIV/0!</v>
      </c>
      <c r="X14" s="228" t="e">
        <f>IF('2- Data Entry'!$B$36="si",IF(X5&lt;W5,0,((X5-W5)*('2- Data Entry'!$B$35))*(1+'2- Data Entry'!$B$5)^(X11-$C$11)),IF(X5&lt;W5,0,((X5-W5)*('2- Data Entry'!$B$35))))</f>
        <v>#DIV/0!</v>
      </c>
      <c r="Y14" s="228" t="e">
        <f>IF('2- Data Entry'!$B$36="si",IF(Y5&lt;X5,0,((Y5-X5)*('2- Data Entry'!$B$35))*(1+'2- Data Entry'!$B$5)^(Y11-$C$11)),IF(Y5&lt;X5,0,((Y5-X5)*('2- Data Entry'!$B$35))))</f>
        <v>#DIV/0!</v>
      </c>
      <c r="Z14" s="228" t="e">
        <f>IF('2- Data Entry'!$B$36="si",IF(Z5&lt;Y5,0,((Z5-Y5)*('2- Data Entry'!$B$35))*(1+'2- Data Entry'!$B$5)^(Z11-$C$11)),IF(Z5&lt;Y5,0,((Z5-Y5)*('2- Data Entry'!$B$35))))</f>
        <v>#DIV/0!</v>
      </c>
      <c r="AA14" s="228" t="e">
        <f>IF('2- Data Entry'!$B$36="si",IF(AA5&lt;Z5,0,((AA5-Z5)*('2- Data Entry'!$B$35))*(1+'2- Data Entry'!$B$5)^(AA11-$C$11)),IF(AA5&lt;Z5,0,((AA5-Z5)*('2- Data Entry'!$B$35))))</f>
        <v>#DIV/0!</v>
      </c>
      <c r="AB14" s="228" t="e">
        <f>IF('2- Data Entry'!$B$36="si",IF(AB5&lt;AA5,0,((AB5-AA5)*('2- Data Entry'!$B$35))*(1+'2- Data Entry'!$B$5)^(AB11-$C$11)),IF(AB5&lt;AA5,0,((AB5-AA5)*('2- Data Entry'!$B$35))))</f>
        <v>#DIV/0!</v>
      </c>
      <c r="AC14" s="228" t="e">
        <f>IF('2- Data Entry'!$B$36="si",IF(AC5&lt;AB5,0,((AC5-AB5)*('2- Data Entry'!$B$35))*(1+'2- Data Entry'!$B$5)^(AC11-$C$11)),IF(AC5&lt;AB5,0,((AC5-AB5)*('2- Data Entry'!$B$35))))</f>
        <v>#DIV/0!</v>
      </c>
      <c r="AD14" s="228" t="e">
        <f>IF('2- Data Entry'!$B$36="si",IF(AD5&lt;AC5,0,((AD5-AC5)*('2- Data Entry'!$B$35))*(1+'2- Data Entry'!$B$5)^(AD11-$C$11)),IF(AD5&lt;AC5,0,((AD5-AC5)*('2- Data Entry'!$B$35))))</f>
        <v>#DIV/0!</v>
      </c>
      <c r="AE14" s="228" t="e">
        <f>IF('2- Data Entry'!$B$36="si",IF(AE5&lt;AD5,0,((AE5-AD5)*('2- Data Entry'!$B$35))*(1+'2- Data Entry'!$B$5)^(AE11-$C$11)),IF(AE5&lt;AD5,0,((AE5-AD5)*('2- Data Entry'!$B$35))))</f>
        <v>#DIV/0!</v>
      </c>
      <c r="AF14" s="228" t="e">
        <f>IF('2- Data Entry'!$B$36="si",IF(AF5&lt;AE5,0,((AF5-AE5)*('2- Data Entry'!$B$35))*(1+'2- Data Entry'!$B$5)^(AF11-$C$11)),IF(AF5&lt;AE5,0,((AF5-AE5)*('2- Data Entry'!$B$35))))</f>
        <v>#DIV/0!</v>
      </c>
      <c r="AG14" s="228" t="e">
        <f>IF('2- Data Entry'!$B$36="si",IF(AG5&lt;AF5,0,((AG5-AF5)*('2- Data Entry'!$B$35))*(1+'2- Data Entry'!$B$5)^(AG11-$C$11)),IF(AG5&lt;AF5,0,((AG5-AF5)*('2- Data Entry'!$B$35))))</f>
        <v>#DIV/0!</v>
      </c>
      <c r="AH14" s="228" t="e">
        <f>IF('2- Data Entry'!$B$36="si",IF(AH5&lt;AG5,0,((AH5-AG5)*('2- Data Entry'!$B$35))*(1+'2- Data Entry'!$B$5)^(AH11-$C$11)),IF(AH5&lt;AG5,0,((AH5-AG5)*('2- Data Entry'!$B$35))))</f>
        <v>#DIV/0!</v>
      </c>
      <c r="AI14" s="228" t="e">
        <f>IF('2- Data Entry'!$B$36="si",IF(AI5&lt;AH5,0,((AI5-AH5)*('2- Data Entry'!$B$35))*(1+'2- Data Entry'!$B$5)^(AI11-$C$11)),IF(AI5&lt;AH5,0,((AI5-AH5)*('2- Data Entry'!$B$35))))</f>
        <v>#DIV/0!</v>
      </c>
      <c r="AJ14" s="228" t="e">
        <f>IF('2- Data Entry'!$B$36="si",IF(AJ5&lt;AI5,0,((AJ5-AI5)*('2- Data Entry'!$B$35))*(1+'2- Data Entry'!$B$5)^(AJ11-$C$11)),IF(AJ5&lt;AI5,0,((AJ5-AI5)*('2- Data Entry'!$B$35))))</f>
        <v>#DIV/0!</v>
      </c>
      <c r="AK14" s="228" t="e">
        <f>IF('2- Data Entry'!$B$36="si",IF(AK5&lt;AJ5,0,((AK5-AJ5)*('2- Data Entry'!$B$35))*(1+'2- Data Entry'!$B$5)^(AK11-$C$11)),IF(AK5&lt;AJ5,0,((AK5-AJ5)*('2- Data Entry'!$B$35))))</f>
        <v>#DIV/0!</v>
      </c>
      <c r="AL14" s="228" t="e">
        <f>IF('2- Data Entry'!$B$36="si",IF(AL5&lt;AK5,0,((AL5-AK5)*('2- Data Entry'!$B$35))*(1+'2- Data Entry'!$B$5)^(AL11-$C$11)),IF(AL5&lt;AK5,0,((AL5-AK5)*('2- Data Entry'!$B$35))))</f>
        <v>#DIV/0!</v>
      </c>
      <c r="AM14" s="228" t="e">
        <f>IF('2- Data Entry'!$B$36="si",IF(AM5&lt;AL5,0,((AM5-AL5)*('2- Data Entry'!$B$35))*(1+'2- Data Entry'!$B$5)^(AM11-$C$11)),IF(AM5&lt;AL5,0,((AM5-AL5)*('2- Data Entry'!$B$35))))</f>
        <v>#DIV/0!</v>
      </c>
      <c r="AN14" s="228" t="e">
        <f>IF('2- Data Entry'!$B$36="si",IF(AN5&lt;AM5,0,((AN5-AM5)*('2- Data Entry'!$B$35))*(1+'2- Data Entry'!$B$5)^(AN11-$C$11)),IF(AN5&lt;AM5,0,((AN5-AM5)*('2- Data Entry'!$B$35))))</f>
        <v>#DIV/0!</v>
      </c>
      <c r="AO14" s="228" t="e">
        <f>IF('2- Data Entry'!$B$36="si",IF(AO5&lt;AN5,0,((AO5-AN5)*('2- Data Entry'!$B$35))*(1+'2- Data Entry'!$B$5)^(AO11-$C$11)),IF(AO5&lt;AN5,0,((AO5-AN5)*('2- Data Entry'!$B$35))))</f>
        <v>#DIV/0!</v>
      </c>
      <c r="AP14" s="228" t="e">
        <f>IF('2- Data Entry'!$B$36="si",IF(AP5&lt;AO5,0,((AP5-AO5)*('2- Data Entry'!$B$35))*(1+'2- Data Entry'!$B$5)^(AP11-$C$11)),IF(AP5&lt;AO5,0,((AP5-AO5)*('2- Data Entry'!$B$35))))</f>
        <v>#DIV/0!</v>
      </c>
      <c r="AQ14" s="240" t="e">
        <f>IF('2- Data Entry'!$B$36="si",IF(AQ5&lt;AP5,0,((AQ5-AP5)*('2- Data Entry'!$B$35))*(1+'2- Data Entry'!$B$5)^(AQ11-$C$11)),IF(AQ5&lt;AP5,0,((AQ5-AP5)*('2- Data Entry'!$B$35))))</f>
        <v>#DIV/0!</v>
      </c>
    </row>
    <row r="15" spans="2:43" s="195" customFormat="1" x14ac:dyDescent="0.3">
      <c r="B15" s="239" t="s">
        <v>114</v>
      </c>
      <c r="C15" s="228">
        <f>IF('2- Data Entry'!$B$36="Yes",'2- Data Entry'!$B$37*(1+'2- Data Entry'!$B$5)^(C11-$C$11),'2- Data Entry'!$B$37)</f>
        <v>0</v>
      </c>
      <c r="D15" s="228">
        <f>IF('2- Data Entry'!$B$36="si",'2- Data Entry'!$B$37*(1+'2- Data Entry'!$B$5)^(D11-$C$11),'2- Data Entry'!$B$37)</f>
        <v>0</v>
      </c>
      <c r="E15" s="228">
        <f>IF('2- Data Entry'!$B$36="si",'2- Data Entry'!$B$37*(1+'2- Data Entry'!$B$5)^(E11-$C$11),'2- Data Entry'!$B$37)</f>
        <v>0</v>
      </c>
      <c r="F15" s="228">
        <f>IF('2- Data Entry'!$B$36="si",'2- Data Entry'!$B$37*(1+'2- Data Entry'!$B$5)^(F11-$C$11),'2- Data Entry'!$B$37)</f>
        <v>0</v>
      </c>
      <c r="G15" s="228">
        <f>IF('2- Data Entry'!$B$36="si",'2- Data Entry'!$B$37*(1+'2- Data Entry'!$B$5)^(G11-$C$11),'2- Data Entry'!$B$37)</f>
        <v>0</v>
      </c>
      <c r="H15" s="228">
        <f>IF('2- Data Entry'!$B$36="si",'2- Data Entry'!$B$37*(1+'2- Data Entry'!$B$5)^(H11-$C$11),'2- Data Entry'!$B$37)</f>
        <v>0</v>
      </c>
      <c r="I15" s="228">
        <f>IF('2- Data Entry'!$B$36="si",'2- Data Entry'!$B$37*(1+'2- Data Entry'!$B$5)^(I11-$C$11),'2- Data Entry'!$B$37)</f>
        <v>0</v>
      </c>
      <c r="J15" s="228">
        <f>IF('2- Data Entry'!$B$36="si",'2- Data Entry'!$B$37*(1+'2- Data Entry'!$B$5)^(J11-$C$11),'2- Data Entry'!$B$37)</f>
        <v>0</v>
      </c>
      <c r="K15" s="228">
        <f>IF('2- Data Entry'!$B$36="si",'2- Data Entry'!$B$37*(1+'2- Data Entry'!$B$5)^(K11-$C$11),'2- Data Entry'!$B$37)</f>
        <v>0</v>
      </c>
      <c r="L15" s="228">
        <f>IF('2- Data Entry'!$B$36="si",'2- Data Entry'!$B$37*(1+'2- Data Entry'!$B$5)^(L11-$C$11),'2- Data Entry'!$B$37)</f>
        <v>0</v>
      </c>
      <c r="M15" s="228">
        <f>IF('2- Data Entry'!$B$36="si",'2- Data Entry'!$B$37*(1+'2- Data Entry'!$B$5)^(M11-$C$11),'2- Data Entry'!$B$37)</f>
        <v>0</v>
      </c>
      <c r="N15" s="228">
        <f>IF('2- Data Entry'!$B$36="si",'2- Data Entry'!$B$37*(1+'2- Data Entry'!$B$5)^(N11-$C$11),'2- Data Entry'!$B$37)</f>
        <v>0</v>
      </c>
      <c r="O15" s="228">
        <f>IF('2- Data Entry'!$B$36="si",'2- Data Entry'!$B$37*(1+'2- Data Entry'!$B$5)^(O11-$C$11),'2- Data Entry'!$B$37)</f>
        <v>0</v>
      </c>
      <c r="P15" s="228">
        <f>IF('2- Data Entry'!$B$36="si",'2- Data Entry'!$B$37*(1+'2- Data Entry'!$B$5)^(P11-$C$11),'2- Data Entry'!$B$37)</f>
        <v>0</v>
      </c>
      <c r="Q15" s="228">
        <f>IF('2- Data Entry'!$B$36="si",'2- Data Entry'!$B$37*(1+'2- Data Entry'!$B$5)^(Q11-$C$11),'2- Data Entry'!$B$37)</f>
        <v>0</v>
      </c>
      <c r="R15" s="228">
        <f>IF('2- Data Entry'!$B$36="si",'2- Data Entry'!$B$37*(1+'2- Data Entry'!$B$5)^(R11-$C$11),'2- Data Entry'!$B$37)</f>
        <v>0</v>
      </c>
      <c r="S15" s="228">
        <f>IF('2- Data Entry'!$B$36="si",'2- Data Entry'!$B$37*(1+'2- Data Entry'!$B$5)^(S11-$C$11),'2- Data Entry'!$B$37)</f>
        <v>0</v>
      </c>
      <c r="T15" s="228">
        <f>IF('2- Data Entry'!$B$36="si",'2- Data Entry'!$B$37*(1+'2- Data Entry'!$B$5)^(T11-$C$11),'2- Data Entry'!$B$37)</f>
        <v>0</v>
      </c>
      <c r="U15" s="228">
        <f>IF('2- Data Entry'!$B$36="si",'2- Data Entry'!$B$37*(1+'2- Data Entry'!$B$5)^(U11-$C$11),'2- Data Entry'!$B$37)</f>
        <v>0</v>
      </c>
      <c r="V15" s="228">
        <f>IF('2- Data Entry'!$B$36="si",'2- Data Entry'!$B$37*(1+'2- Data Entry'!$B$5)^(V11-$C$11),'2- Data Entry'!$B$37)</f>
        <v>0</v>
      </c>
      <c r="W15" s="228">
        <f>IF('2- Data Entry'!$B$36="si",'2- Data Entry'!$B$37*(1+'2- Data Entry'!$B$5)^(W11-$C$11),'2- Data Entry'!$B$37)</f>
        <v>0</v>
      </c>
      <c r="X15" s="228">
        <f>IF('2- Data Entry'!$B$36="si",'2- Data Entry'!$B$37*(1+'2- Data Entry'!$B$5)^(X11-$C$11),'2- Data Entry'!$B$37)</f>
        <v>0</v>
      </c>
      <c r="Y15" s="228">
        <f>IF('2- Data Entry'!$B$36="si",'2- Data Entry'!$B$37*(1+'2- Data Entry'!$B$5)^(Y11-$C$11),'2- Data Entry'!$B$37)</f>
        <v>0</v>
      </c>
      <c r="Z15" s="228">
        <f>IF('2- Data Entry'!$B$36="si",'2- Data Entry'!$B$37*(1+'2- Data Entry'!$B$5)^(Z11-$C$11),'2- Data Entry'!$B$37)</f>
        <v>0</v>
      </c>
      <c r="AA15" s="228">
        <f>IF('2- Data Entry'!$B$36="si",'2- Data Entry'!$B$37*(1+'2- Data Entry'!$B$5)^(AA11-$C$11),'2- Data Entry'!$B$37)</f>
        <v>0</v>
      </c>
      <c r="AB15" s="228">
        <f>IF('2- Data Entry'!$B$36="si",'2- Data Entry'!$B$37*(1+'2- Data Entry'!$B$5)^(AB11-$C$11),'2- Data Entry'!$B$37)</f>
        <v>0</v>
      </c>
      <c r="AC15" s="228">
        <f>IF('2- Data Entry'!$B$36="si",'2- Data Entry'!$B$37*(1+'2- Data Entry'!$B$5)^(AC11-$C$11),'2- Data Entry'!$B$37)</f>
        <v>0</v>
      </c>
      <c r="AD15" s="228">
        <f>IF('2- Data Entry'!$B$36="si",'2- Data Entry'!$B$37*(1+'2- Data Entry'!$B$5)^(AD11-$C$11),'2- Data Entry'!$B$37)</f>
        <v>0</v>
      </c>
      <c r="AE15" s="228">
        <f>IF('2- Data Entry'!$B$36="si",'2- Data Entry'!$B$37*(1+'2- Data Entry'!$B$5)^(AE11-$C$11),'2- Data Entry'!$B$37)</f>
        <v>0</v>
      </c>
      <c r="AF15" s="228">
        <f>IF('2- Data Entry'!$B$36="si",'2- Data Entry'!$B$37*(1+'2- Data Entry'!$B$5)^(AF11-$C$11),'2- Data Entry'!$B$37)</f>
        <v>0</v>
      </c>
      <c r="AG15" s="228">
        <f>IF('2- Data Entry'!$B$36="si",'2- Data Entry'!$B$37*(1+'2- Data Entry'!$B$5)^(AG11-$C$11),'2- Data Entry'!$B$37)</f>
        <v>0</v>
      </c>
      <c r="AH15" s="228">
        <f>IF('2- Data Entry'!$B$36="si",'2- Data Entry'!$B$37*(1+'2- Data Entry'!$B$5)^(AH11-$C$11),'2- Data Entry'!$B$37)</f>
        <v>0</v>
      </c>
      <c r="AI15" s="228">
        <f>IF('2- Data Entry'!$B$36="si",'2- Data Entry'!$B$37*(1+'2- Data Entry'!$B$5)^(AI11-$C$11),'2- Data Entry'!$B$37)</f>
        <v>0</v>
      </c>
      <c r="AJ15" s="228">
        <f>IF('2- Data Entry'!$B$36="si",'2- Data Entry'!$B$37*(1+'2- Data Entry'!$B$5)^(AJ11-$C$11),'2- Data Entry'!$B$37)</f>
        <v>0</v>
      </c>
      <c r="AK15" s="228">
        <f>IF('2- Data Entry'!$B$36="si",'2- Data Entry'!$B$37*(1+'2- Data Entry'!$B$5)^(AK11-$C$11),'2- Data Entry'!$B$37)</f>
        <v>0</v>
      </c>
      <c r="AL15" s="228">
        <f>IF('2- Data Entry'!$B$36="si",'2- Data Entry'!$B$37*(1+'2- Data Entry'!$B$5)^(AL11-$C$11),'2- Data Entry'!$B$37)</f>
        <v>0</v>
      </c>
      <c r="AM15" s="228">
        <f>IF('2- Data Entry'!$B$36="si",'2- Data Entry'!$B$37*(1+'2- Data Entry'!$B$5)^(AM11-$C$11),'2- Data Entry'!$B$37)</f>
        <v>0</v>
      </c>
      <c r="AN15" s="228">
        <f>IF('2- Data Entry'!$B$36="si",'2- Data Entry'!$B$37*(1+'2- Data Entry'!$B$5)^(AN11-$C$11),'2- Data Entry'!$B$37)</f>
        <v>0</v>
      </c>
      <c r="AO15" s="228">
        <f>IF('2- Data Entry'!$B$36="si",'2- Data Entry'!$B$37*(1+'2- Data Entry'!$B$5)^(AO11-$C$11),'2- Data Entry'!$B$37)</f>
        <v>0</v>
      </c>
      <c r="AP15" s="228">
        <f>IF('2- Data Entry'!$B$36="si",'2- Data Entry'!$B$37*(1+'2- Data Entry'!$B$5)^(AP11-$C$11),'2- Data Entry'!$B$37)</f>
        <v>0</v>
      </c>
      <c r="AQ15" s="240">
        <f>IF('2- Data Entry'!$B$36="si",'2- Data Entry'!$B$37*(1+'2- Data Entry'!$B$5)^(AQ11-$C$11),'2- Data Entry'!$B$37)</f>
        <v>0</v>
      </c>
    </row>
    <row r="16" spans="2:43" s="195" customFormat="1" x14ac:dyDescent="0.3">
      <c r="B16" s="239" t="s">
        <v>115</v>
      </c>
      <c r="C16" s="228">
        <f>IF('2- Data Entry'!$B$36="Yes",'2- Data Entry'!$B$38*(1+'2- Data Entry'!$B$5)^(C11-$C$11),'2- Data Entry'!$B$38)</f>
        <v>0</v>
      </c>
      <c r="D16" s="228">
        <f>IF('2- Data Entry'!$B$36="si",'2- Data Entry'!$B$38*(1+'2- Data Entry'!$B$5)^(D11-$C$11),'2- Data Entry'!$B$38)</f>
        <v>0</v>
      </c>
      <c r="E16" s="228">
        <f>IF('2- Data Entry'!$B$36="si",'2- Data Entry'!$B$38*(1+'2- Data Entry'!$B$5)^(E11-$C$11),'2- Data Entry'!$B$38)</f>
        <v>0</v>
      </c>
      <c r="F16" s="228">
        <f>IF('2- Data Entry'!$B$36="si",'2- Data Entry'!$B$38*(1+'2- Data Entry'!$B$5)^(F11-$C$11),'2- Data Entry'!$B$38)</f>
        <v>0</v>
      </c>
      <c r="G16" s="228">
        <f>IF('2- Data Entry'!$B$36="si",'2- Data Entry'!$B$38*(1+'2- Data Entry'!$B$5)^(G11-$C$11),'2- Data Entry'!$B$38)</f>
        <v>0</v>
      </c>
      <c r="H16" s="228">
        <f>IF('2- Data Entry'!$B$36="si",'2- Data Entry'!$B$38*(1+'2- Data Entry'!$B$5)^(H11-$C$11),'2- Data Entry'!$B$38)</f>
        <v>0</v>
      </c>
      <c r="I16" s="228">
        <f>IF('2- Data Entry'!$B$36="si",'2- Data Entry'!$B$38*(1+'2- Data Entry'!$B$5)^(I11-$C$11),'2- Data Entry'!$B$38)</f>
        <v>0</v>
      </c>
      <c r="J16" s="228">
        <f>IF('2- Data Entry'!$B$36="si",'2- Data Entry'!$B$38*(1+'2- Data Entry'!$B$5)^(J11-$C$11),'2- Data Entry'!$B$38)</f>
        <v>0</v>
      </c>
      <c r="K16" s="228">
        <f>IF('2- Data Entry'!$B$36="si",'2- Data Entry'!$B$38*(1+'2- Data Entry'!$B$5)^(K11-$C$11),'2- Data Entry'!$B$38)</f>
        <v>0</v>
      </c>
      <c r="L16" s="228">
        <f>IF('2- Data Entry'!$B$36="si",'2- Data Entry'!$B$38*(1+'2- Data Entry'!$B$5)^(L11-$C$11),'2- Data Entry'!$B$38)</f>
        <v>0</v>
      </c>
      <c r="M16" s="228">
        <f>IF('2- Data Entry'!$B$36="si",'2- Data Entry'!$B$38*(1+'2- Data Entry'!$B$5)^(M11-$C$11),'2- Data Entry'!$B$38)</f>
        <v>0</v>
      </c>
      <c r="N16" s="228">
        <f>IF('2- Data Entry'!$B$36="si",'2- Data Entry'!$B$38*(1+'2- Data Entry'!$B$5)^(N11-$C$11),'2- Data Entry'!$B$38)</f>
        <v>0</v>
      </c>
      <c r="O16" s="228">
        <f>IF('2- Data Entry'!$B$36="si",'2- Data Entry'!$B$38*(1+'2- Data Entry'!$B$5)^(O11-$C$11),'2- Data Entry'!$B$38)</f>
        <v>0</v>
      </c>
      <c r="P16" s="228">
        <f>IF('2- Data Entry'!$B$36="si",'2- Data Entry'!$B$38*(1+'2- Data Entry'!$B$5)^(P11-$C$11),'2- Data Entry'!$B$38)</f>
        <v>0</v>
      </c>
      <c r="Q16" s="228">
        <f>IF('2- Data Entry'!$B$36="si",'2- Data Entry'!$B$38*(1+'2- Data Entry'!$B$5)^(Q11-$C$11),'2- Data Entry'!$B$38)</f>
        <v>0</v>
      </c>
      <c r="R16" s="228">
        <f>IF('2- Data Entry'!$B$36="si",'2- Data Entry'!$B$38*(1+'2- Data Entry'!$B$5)^(R11-$C$11),'2- Data Entry'!$B$38)</f>
        <v>0</v>
      </c>
      <c r="S16" s="228">
        <f>IF('2- Data Entry'!$B$36="si",'2- Data Entry'!$B$38*(1+'2- Data Entry'!$B$5)^(S11-$C$11),'2- Data Entry'!$B$38)</f>
        <v>0</v>
      </c>
      <c r="T16" s="228">
        <f>IF('2- Data Entry'!$B$36="si",'2- Data Entry'!$B$38*(1+'2- Data Entry'!$B$5)^(T11-$C$11),'2- Data Entry'!$B$38)</f>
        <v>0</v>
      </c>
      <c r="U16" s="228">
        <f>IF('2- Data Entry'!$B$36="si",'2- Data Entry'!$B$38*(1+'2- Data Entry'!$B$5)^(U11-$C$11),'2- Data Entry'!$B$38)</f>
        <v>0</v>
      </c>
      <c r="V16" s="228">
        <f>IF('2- Data Entry'!$B$36="si",'2- Data Entry'!$B$38*(1+'2- Data Entry'!$B$5)^(V11-$C$11),'2- Data Entry'!$B$38)</f>
        <v>0</v>
      </c>
      <c r="W16" s="228">
        <f>IF('2- Data Entry'!$B$36="si",'2- Data Entry'!$B$38*(1+'2- Data Entry'!$B$5)^(W11-$C$11),'2- Data Entry'!$B$38)</f>
        <v>0</v>
      </c>
      <c r="X16" s="228">
        <f>IF('2- Data Entry'!$B$36="si",'2- Data Entry'!$B$38*(1+'2- Data Entry'!$B$5)^(X11-$C$11),'2- Data Entry'!$B$38)</f>
        <v>0</v>
      </c>
      <c r="Y16" s="228">
        <f>IF('2- Data Entry'!$B$36="si",'2- Data Entry'!$B$38*(1+'2- Data Entry'!$B$5)^(Y11-$C$11),'2- Data Entry'!$B$38)</f>
        <v>0</v>
      </c>
      <c r="Z16" s="228">
        <f>IF('2- Data Entry'!$B$36="si",'2- Data Entry'!$B$38*(1+'2- Data Entry'!$B$5)^(Z11-$C$11),'2- Data Entry'!$B$38)</f>
        <v>0</v>
      </c>
      <c r="AA16" s="228">
        <f>IF('2- Data Entry'!$B$36="si",'2- Data Entry'!$B$38*(1+'2- Data Entry'!$B$5)^(AA11-$C$11),'2- Data Entry'!$B$38)</f>
        <v>0</v>
      </c>
      <c r="AB16" s="228">
        <f>IF('2- Data Entry'!$B$36="si",'2- Data Entry'!$B$38*(1+'2- Data Entry'!$B$5)^(AB11-$C$11),'2- Data Entry'!$B$38)</f>
        <v>0</v>
      </c>
      <c r="AC16" s="228">
        <f>IF('2- Data Entry'!$B$36="si",'2- Data Entry'!$B$38*(1+'2- Data Entry'!$B$5)^(AC11-$C$11),'2- Data Entry'!$B$38)</f>
        <v>0</v>
      </c>
      <c r="AD16" s="228">
        <f>IF('2- Data Entry'!$B$36="si",'2- Data Entry'!$B$38*(1+'2- Data Entry'!$B$5)^(AD11-$C$11),'2- Data Entry'!$B$38)</f>
        <v>0</v>
      </c>
      <c r="AE16" s="228">
        <f>IF('2- Data Entry'!$B$36="si",'2- Data Entry'!$B$38*(1+'2- Data Entry'!$B$5)^(AE11-$C$11),'2- Data Entry'!$B$38)</f>
        <v>0</v>
      </c>
      <c r="AF16" s="228">
        <f>IF('2- Data Entry'!$B$36="si",'2- Data Entry'!$B$38*(1+'2- Data Entry'!$B$5)^(AF11-$C$11),'2- Data Entry'!$B$38)</f>
        <v>0</v>
      </c>
      <c r="AG16" s="228">
        <f>IF('2- Data Entry'!$B$36="si",'2- Data Entry'!$B$38*(1+'2- Data Entry'!$B$5)^(AG11-$C$11),'2- Data Entry'!$B$38)</f>
        <v>0</v>
      </c>
      <c r="AH16" s="228">
        <f>IF('2- Data Entry'!$B$36="si",'2- Data Entry'!$B$38*(1+'2- Data Entry'!$B$5)^(AH11-$C$11),'2- Data Entry'!$B$38)</f>
        <v>0</v>
      </c>
      <c r="AI16" s="228">
        <f>IF('2- Data Entry'!$B$36="si",'2- Data Entry'!$B$38*(1+'2- Data Entry'!$B$5)^(AI11-$C$11),'2- Data Entry'!$B$38)</f>
        <v>0</v>
      </c>
      <c r="AJ16" s="228">
        <f>IF('2- Data Entry'!$B$36="si",'2- Data Entry'!$B$38*(1+'2- Data Entry'!$B$5)^(AJ11-$C$11),'2- Data Entry'!$B$38)</f>
        <v>0</v>
      </c>
      <c r="AK16" s="228">
        <f>IF('2- Data Entry'!$B$36="si",'2- Data Entry'!$B$38*(1+'2- Data Entry'!$B$5)^(AK11-$C$11),'2- Data Entry'!$B$38)</f>
        <v>0</v>
      </c>
      <c r="AL16" s="228">
        <f>IF('2- Data Entry'!$B$36="si",'2- Data Entry'!$B$38*(1+'2- Data Entry'!$B$5)^(AL11-$C$11),'2- Data Entry'!$B$38)</f>
        <v>0</v>
      </c>
      <c r="AM16" s="228">
        <f>IF('2- Data Entry'!$B$36="si",'2- Data Entry'!$B$38*(1+'2- Data Entry'!$B$5)^(AM11-$C$11),'2- Data Entry'!$B$38)</f>
        <v>0</v>
      </c>
      <c r="AN16" s="228">
        <f>IF('2- Data Entry'!$B$36="si",'2- Data Entry'!$B$38*(1+'2- Data Entry'!$B$5)^(AN11-$C$11),'2- Data Entry'!$B$38)</f>
        <v>0</v>
      </c>
      <c r="AO16" s="228">
        <f>IF('2- Data Entry'!$B$36="si",'2- Data Entry'!$B$38*(1+'2- Data Entry'!$B$5)^(AO11-$C$11),'2- Data Entry'!$B$38)</f>
        <v>0</v>
      </c>
      <c r="AP16" s="228">
        <f>IF('2- Data Entry'!$B$36="si",'2- Data Entry'!$B$38*(1+'2- Data Entry'!$B$5)^(AP11-$C$11),'2- Data Entry'!$B$38)</f>
        <v>0</v>
      </c>
      <c r="AQ16" s="240">
        <f>IF('2- Data Entry'!$B$36="si",'2- Data Entry'!$B$38*(1+'2- Data Entry'!$B$5)^(AQ11-$C$11),'2- Data Entry'!$B$38)</f>
        <v>0</v>
      </c>
    </row>
    <row r="17" spans="2:43" s="195" customFormat="1" x14ac:dyDescent="0.3">
      <c r="B17" s="241" t="s">
        <v>116</v>
      </c>
      <c r="C17" s="228">
        <f>IF(C24&gt;0,IF('2- Data Entry'!$B$36="si",C5*'2- Data Entry'!$B$44*((1+'2- Data Entry'!$B$5)^('4-Summary Income &amp; Expenditures'!C11-'2- Data Entry'!$B$4)),'4-Summary Income &amp; Expenditures'!C5*'2- Data Entry'!$B$44),0)</f>
        <v>0</v>
      </c>
      <c r="D17" s="228">
        <f>IF(D24&gt;0,IF('2- Data Entry'!$B$36="si",D5*'2- Data Entry'!$B$44*((1+'2- Data Entry'!$B$5)^('4-Summary Income &amp; Expenditures'!D11-'2- Data Entry'!$B$4)),'4-Summary Income &amp; Expenditures'!D5*'2- Data Entry'!$B$44),0)</f>
        <v>0</v>
      </c>
      <c r="E17" s="228">
        <f>IF(E24&gt;0,IF('2- Data Entry'!$B$36="si",E5*'2- Data Entry'!$B$44*((1+'2- Data Entry'!$B$5)^('4-Summary Income &amp; Expenditures'!E11-'2- Data Entry'!$B$4)),'4-Summary Income &amp; Expenditures'!E5*'2- Data Entry'!$B$44),0)</f>
        <v>0</v>
      </c>
      <c r="F17" s="228">
        <f>IF(F24&gt;0,IF('2- Data Entry'!$B$36="si",F5*'2- Data Entry'!$B$44*((1+'2- Data Entry'!$B$5)^('4-Summary Income &amp; Expenditures'!F11-'2- Data Entry'!$B$4)),'4-Summary Income &amp; Expenditures'!F5*'2- Data Entry'!$B$44),0)</f>
        <v>0</v>
      </c>
      <c r="G17" s="228">
        <f>IF(G24&gt;0,IF('2- Data Entry'!$B$36="si",G5*'2- Data Entry'!$B$44*((1+'2- Data Entry'!$B$5)^('4-Summary Income &amp; Expenditures'!G11-'2- Data Entry'!$B$4)),'4-Summary Income &amp; Expenditures'!G5*'2- Data Entry'!$B$44),0)</f>
        <v>0</v>
      </c>
      <c r="H17" s="228">
        <f>IF(H24&gt;0,IF('2- Data Entry'!$B$36="si",H5*'2- Data Entry'!$B$44*((1+'2- Data Entry'!$B$5)^('4-Summary Income &amp; Expenditures'!H11-'2- Data Entry'!$B$4)),'4-Summary Income &amp; Expenditures'!H5*'2- Data Entry'!$B$44),0)</f>
        <v>0</v>
      </c>
      <c r="I17" s="228">
        <f>IF(I24&gt;0,IF('2- Data Entry'!$B$36="si",I5*'2- Data Entry'!$B$44*((1+'2- Data Entry'!$B$5)^('4-Summary Income &amp; Expenditures'!I11-'2- Data Entry'!$B$4)),'4-Summary Income &amp; Expenditures'!I5*'2- Data Entry'!$B$44),0)</f>
        <v>0</v>
      </c>
      <c r="J17" s="228">
        <f>IF(J24&gt;0,IF('2- Data Entry'!$B$36="si",J5*'2- Data Entry'!$B$44*((1+'2- Data Entry'!$B$5)^('4-Summary Income &amp; Expenditures'!J11-'2- Data Entry'!$B$4)),'4-Summary Income &amp; Expenditures'!J5*'2- Data Entry'!$B$44),0)</f>
        <v>0</v>
      </c>
      <c r="K17" s="228">
        <f>IF(K24&gt;0,IF('2- Data Entry'!$B$36="si",K5*'2- Data Entry'!$B$44*((1+'2- Data Entry'!$B$5)^('4-Summary Income &amp; Expenditures'!K11-'2- Data Entry'!$B$4)),'4-Summary Income &amp; Expenditures'!K5*'2- Data Entry'!$B$44),0)</f>
        <v>0</v>
      </c>
      <c r="L17" s="228">
        <f>IF(L24&gt;0,IF('2- Data Entry'!$B$36="si",L5*'2- Data Entry'!$B$44*((1+'2- Data Entry'!$B$5)^('4-Summary Income &amp; Expenditures'!L11-'2- Data Entry'!$B$4)),'4-Summary Income &amp; Expenditures'!L5*'2- Data Entry'!$B$44),0)</f>
        <v>0</v>
      </c>
      <c r="M17" s="228">
        <f>IF(M24&gt;0,IF('2- Data Entry'!$B$36="si",M5*'2- Data Entry'!$B$44*((1+'2- Data Entry'!$B$5)^('4-Summary Income &amp; Expenditures'!M11-'2- Data Entry'!$B$4)),'4-Summary Income &amp; Expenditures'!M5*'2- Data Entry'!$B$44),0)</f>
        <v>0</v>
      </c>
      <c r="N17" s="228">
        <f>IF(N24&gt;0,IF('2- Data Entry'!$B$36="si",N5*'2- Data Entry'!$B$44*((1+'2- Data Entry'!$B$5)^('4-Summary Income &amp; Expenditures'!N11-'2- Data Entry'!$B$4)),'4-Summary Income &amp; Expenditures'!N5*'2- Data Entry'!$B$44),0)</f>
        <v>0</v>
      </c>
      <c r="O17" s="228">
        <f>IF(O24&gt;0,IF('2- Data Entry'!$B$36="si",O5*'2- Data Entry'!$B$44*((1+'2- Data Entry'!$B$5)^('4-Summary Income &amp; Expenditures'!O11-'2- Data Entry'!$B$4)),'4-Summary Income &amp; Expenditures'!O5*'2- Data Entry'!$B$44),0)</f>
        <v>0</v>
      </c>
      <c r="P17" s="228">
        <f>IF(P24&gt;0,IF('2- Data Entry'!$B$36="si",P5*'2- Data Entry'!$B$44*((1+'2- Data Entry'!$B$5)^('4-Summary Income &amp; Expenditures'!P11-'2- Data Entry'!$B$4)),'4-Summary Income &amp; Expenditures'!P5*'2- Data Entry'!$B$44),0)</f>
        <v>0</v>
      </c>
      <c r="Q17" s="228">
        <f>IF(Q24&gt;0,IF('2- Data Entry'!$B$36="si",Q5*'2- Data Entry'!$B$44*((1+'2- Data Entry'!$B$5)^('4-Summary Income &amp; Expenditures'!Q11-'2- Data Entry'!$B$4)),'4-Summary Income &amp; Expenditures'!Q5*'2- Data Entry'!$B$44),0)</f>
        <v>0</v>
      </c>
      <c r="R17" s="228">
        <f>IF(R24&gt;0,IF('2- Data Entry'!$B$36="si",R5*'2- Data Entry'!$B$44*((1+'2- Data Entry'!$B$5)^('4-Summary Income &amp; Expenditures'!R11-'2- Data Entry'!$B$4)),'4-Summary Income &amp; Expenditures'!R5*'2- Data Entry'!$B$44),0)</f>
        <v>0</v>
      </c>
      <c r="S17" s="228">
        <f>IF(S24&gt;0,IF('2- Data Entry'!$B$36="si",S5*'2- Data Entry'!$B$44*((1+'2- Data Entry'!$B$5)^('4-Summary Income &amp; Expenditures'!S11-'2- Data Entry'!$B$4)),'4-Summary Income &amp; Expenditures'!S5*'2- Data Entry'!$B$44),0)</f>
        <v>0</v>
      </c>
      <c r="T17" s="228">
        <f>IF(T24&gt;0,IF('2- Data Entry'!$B$36="si",T5*'2- Data Entry'!$B$44*((1+'2- Data Entry'!$B$5)^('4-Summary Income &amp; Expenditures'!T11-'2- Data Entry'!$B$4)),'4-Summary Income &amp; Expenditures'!T5*'2- Data Entry'!$B$44),0)</f>
        <v>0</v>
      </c>
      <c r="U17" s="228">
        <f>IF(U24&gt;0,IF('2- Data Entry'!$B$36="si",U5*'2- Data Entry'!$B$44*((1+'2- Data Entry'!$B$5)^('4-Summary Income &amp; Expenditures'!U11-'2- Data Entry'!$B$4)),'4-Summary Income &amp; Expenditures'!U5*'2- Data Entry'!$B$44),0)</f>
        <v>0</v>
      </c>
      <c r="V17" s="228">
        <f>IF(V24&gt;0,IF('2- Data Entry'!$B$36="si",V5*'2- Data Entry'!$B$44*((1+'2- Data Entry'!$B$5)^('4-Summary Income &amp; Expenditures'!V11-'2- Data Entry'!$B$4)),'4-Summary Income &amp; Expenditures'!V5*'2- Data Entry'!$B$44),0)</f>
        <v>0</v>
      </c>
      <c r="W17" s="228">
        <f>IF(W24&gt;0,IF('2- Data Entry'!$B$36="si",W5*'2- Data Entry'!$B$44*((1+'2- Data Entry'!$B$5)^('4-Summary Income &amp; Expenditures'!W11-'2- Data Entry'!$B$4)),'4-Summary Income &amp; Expenditures'!W5*'2- Data Entry'!$B$44),0)</f>
        <v>0</v>
      </c>
      <c r="X17" s="228">
        <f>IF(X24&gt;0,IF('2- Data Entry'!$B$36="si",X5*'2- Data Entry'!$B$44*((1+'2- Data Entry'!$B$5)^('4-Summary Income &amp; Expenditures'!X11-'2- Data Entry'!$B$4)),'4-Summary Income &amp; Expenditures'!X5*'2- Data Entry'!$B$44),0)</f>
        <v>0</v>
      </c>
      <c r="Y17" s="228">
        <f>IF(Y24&gt;0,IF('2- Data Entry'!$B$36="si",Y5*'2- Data Entry'!$B$44*((1+'2- Data Entry'!$B$5)^('4-Summary Income &amp; Expenditures'!Y11-'2- Data Entry'!$B$4)),'4-Summary Income &amp; Expenditures'!Y5*'2- Data Entry'!$B$44),0)</f>
        <v>0</v>
      </c>
      <c r="Z17" s="228">
        <f>IF(Z24&gt;0,IF('2- Data Entry'!$B$36="si",Z5*'2- Data Entry'!$B$44*((1+'2- Data Entry'!$B$5)^('4-Summary Income &amp; Expenditures'!Z11-'2- Data Entry'!$B$4)),'4-Summary Income &amp; Expenditures'!Z5*'2- Data Entry'!$B$44),0)</f>
        <v>0</v>
      </c>
      <c r="AA17" s="228">
        <f>IF(AA24&gt;0,IF('2- Data Entry'!$B$36="si",AA5*'2- Data Entry'!$B$44*((1+'2- Data Entry'!$B$5)^('4-Summary Income &amp; Expenditures'!AA11-'2- Data Entry'!$B$4)),'4-Summary Income &amp; Expenditures'!AA5*'2- Data Entry'!$B$44),0)</f>
        <v>0</v>
      </c>
      <c r="AB17" s="228">
        <f>IF(AB24&gt;0,IF('2- Data Entry'!$B$36="si",AB5*'2- Data Entry'!$B$44*((1+'2- Data Entry'!$B$5)^('4-Summary Income &amp; Expenditures'!AB11-'2- Data Entry'!$B$4)),'4-Summary Income &amp; Expenditures'!AB5*'2- Data Entry'!$B$44),0)</f>
        <v>0</v>
      </c>
      <c r="AC17" s="228">
        <f>IF(AC24&gt;0,IF('2- Data Entry'!$B$36="si",AC5*'2- Data Entry'!$B$44*((1+'2- Data Entry'!$B$5)^('4-Summary Income &amp; Expenditures'!AC11-'2- Data Entry'!$B$4)),'4-Summary Income &amp; Expenditures'!AC5*'2- Data Entry'!$B$44),0)</f>
        <v>0</v>
      </c>
      <c r="AD17" s="228">
        <f>IF(AD24&gt;0,IF('2- Data Entry'!$B$36="si",AD5*'2- Data Entry'!$B$44*((1+'2- Data Entry'!$B$5)^('4-Summary Income &amp; Expenditures'!AD11-'2- Data Entry'!$B$4)),'4-Summary Income &amp; Expenditures'!AD5*'2- Data Entry'!$B$44),0)</f>
        <v>0</v>
      </c>
      <c r="AE17" s="228">
        <f>IF(AE24&gt;0,IF('2- Data Entry'!$B$36="si",AE5*'2- Data Entry'!$B$44*((1+'2- Data Entry'!$B$5)^('4-Summary Income &amp; Expenditures'!AE11-'2- Data Entry'!$B$4)),'4-Summary Income &amp; Expenditures'!AE5*'2- Data Entry'!$B$44),0)</f>
        <v>0</v>
      </c>
      <c r="AF17" s="228">
        <f>IF(AF24&gt;0,IF('2- Data Entry'!$B$36="si",AF5*'2- Data Entry'!$B$44*((1+'2- Data Entry'!$B$5)^('4-Summary Income &amp; Expenditures'!AF11-'2- Data Entry'!$B$4)),'4-Summary Income &amp; Expenditures'!AF5*'2- Data Entry'!$B$44),0)</f>
        <v>0</v>
      </c>
      <c r="AG17" s="228">
        <f>IF(AG24&gt;0,IF('2- Data Entry'!$B$36="si",AG5*'2- Data Entry'!$B$44*((1+'2- Data Entry'!$B$5)^('4-Summary Income &amp; Expenditures'!AG11-'2- Data Entry'!$B$4)),'4-Summary Income &amp; Expenditures'!AG5*'2- Data Entry'!$B$44),0)</f>
        <v>0</v>
      </c>
      <c r="AH17" s="228">
        <f>IF(AH24&gt;0,IF('2- Data Entry'!$B$36="si",AH5*'2- Data Entry'!$B$44*((1+'2- Data Entry'!$B$5)^('4-Summary Income &amp; Expenditures'!AH11-'2- Data Entry'!$B$4)),'4-Summary Income &amp; Expenditures'!AH5*'2- Data Entry'!$B$44),0)</f>
        <v>0</v>
      </c>
      <c r="AI17" s="228">
        <f>IF(AI24&gt;0,IF('2- Data Entry'!$B$36="si",AI5*'2- Data Entry'!$B$44*((1+'2- Data Entry'!$B$5)^('4-Summary Income &amp; Expenditures'!AI11-'2- Data Entry'!$B$4)),'4-Summary Income &amp; Expenditures'!AI5*'2- Data Entry'!$B$44),0)</f>
        <v>0</v>
      </c>
      <c r="AJ17" s="228">
        <f>IF(AJ24&gt;0,IF('2- Data Entry'!$B$36="si",AJ5*'2- Data Entry'!$B$44*((1+'2- Data Entry'!$B$5)^('4-Summary Income &amp; Expenditures'!AJ11-'2- Data Entry'!$B$4)),'4-Summary Income &amp; Expenditures'!AJ5*'2- Data Entry'!$B$44),0)</f>
        <v>0</v>
      </c>
      <c r="AK17" s="228">
        <f>IF(AK24&gt;0,IF('2- Data Entry'!$B$36="si",AK5*'2- Data Entry'!$B$44*((1+'2- Data Entry'!$B$5)^('4-Summary Income &amp; Expenditures'!AK11-'2- Data Entry'!$B$4)),'4-Summary Income &amp; Expenditures'!AK5*'2- Data Entry'!$B$44),0)</f>
        <v>0</v>
      </c>
      <c r="AL17" s="228">
        <f>IF(AL24&gt;0,IF('2- Data Entry'!$B$36="si",AL5*'2- Data Entry'!$B$44*((1+'2- Data Entry'!$B$5)^('4-Summary Income &amp; Expenditures'!AL11-'2- Data Entry'!$B$4)),'4-Summary Income &amp; Expenditures'!AL5*'2- Data Entry'!$B$44),0)</f>
        <v>0</v>
      </c>
      <c r="AM17" s="228">
        <f>IF(AM24&gt;0,IF('2- Data Entry'!$B$36="si",AM5*'2- Data Entry'!$B$44*((1+'2- Data Entry'!$B$5)^('4-Summary Income &amp; Expenditures'!AM11-'2- Data Entry'!$B$4)),'4-Summary Income &amp; Expenditures'!AM5*'2- Data Entry'!$B$44),0)</f>
        <v>0</v>
      </c>
      <c r="AN17" s="228">
        <f>IF(AN24&gt;0,IF('2- Data Entry'!$B$36="si",AN5*'2- Data Entry'!$B$44*((1+'2- Data Entry'!$B$5)^('4-Summary Income &amp; Expenditures'!AN11-'2- Data Entry'!$B$4)),'4-Summary Income &amp; Expenditures'!AN5*'2- Data Entry'!$B$44),0)</f>
        <v>0</v>
      </c>
      <c r="AO17" s="228">
        <f>IF(AO24&gt;0,IF('2- Data Entry'!$B$36="si",AO5*'2- Data Entry'!$B$44*((1+'2- Data Entry'!$B$5)^('4-Summary Income &amp; Expenditures'!AO11-'2- Data Entry'!$B$4)),'4-Summary Income &amp; Expenditures'!AO5*'2- Data Entry'!$B$44),0)</f>
        <v>0</v>
      </c>
      <c r="AP17" s="228">
        <f>IF(AP24&gt;0,IF('2- Data Entry'!$B$36="si",AP5*'2- Data Entry'!$B$44*((1+'2- Data Entry'!$B$5)^('4-Summary Income &amp; Expenditures'!AP11-'2- Data Entry'!$B$4)),'4-Summary Income &amp; Expenditures'!AP5*'2- Data Entry'!$B$44),0)</f>
        <v>0</v>
      </c>
      <c r="AQ17" s="240">
        <f>IF(AQ24&gt;0,IF('2- Data Entry'!$B$36="si",AQ5*'2- Data Entry'!$B$44*((1+'2- Data Entry'!$B$5)^('4-Summary Income &amp; Expenditures'!AQ11-'2- Data Entry'!$B$4)),'4-Summary Income &amp; Expenditures'!AQ5*'2- Data Entry'!$B$44),0)</f>
        <v>0</v>
      </c>
    </row>
    <row r="18" spans="2:43" s="195" customFormat="1" x14ac:dyDescent="0.3">
      <c r="B18" s="239" t="s">
        <v>117</v>
      </c>
      <c r="C18" s="228">
        <f>('2- Data Entry'!$B$39*'2- Data Entry'!$B$40)*(1+'2- Data Entry'!$B$40)^('4-Summary Income &amp; Expenditures'!C$11-'2- Data Entry'!$B$4)</f>
        <v>0</v>
      </c>
      <c r="D18" s="228">
        <f>('2- Data Entry'!$B$39*'2- Data Entry'!$B$40)*(1+'2- Data Entry'!$B$40)^('4-Summary Income &amp; Expenditures'!D$11-'2- Data Entry'!$B$4)</f>
        <v>0</v>
      </c>
      <c r="E18" s="228">
        <f>('2- Data Entry'!$B$39*'2- Data Entry'!$B$40)*(1+'2- Data Entry'!$B$40)^('4-Summary Income &amp; Expenditures'!E$11-'2- Data Entry'!$B$4)</f>
        <v>0</v>
      </c>
      <c r="F18" s="228">
        <f>('2- Data Entry'!$B$39*'2- Data Entry'!$B$40)*(1+'2- Data Entry'!$B$40)^('4-Summary Income &amp; Expenditures'!F$11-'2- Data Entry'!$B$4)</f>
        <v>0</v>
      </c>
      <c r="G18" s="228">
        <f>('2- Data Entry'!$B$39*'2- Data Entry'!$B$40)*(1+'2- Data Entry'!$B$40)^('4-Summary Income &amp; Expenditures'!G$11-'2- Data Entry'!$B$4)</f>
        <v>0</v>
      </c>
      <c r="H18" s="228">
        <f>('2- Data Entry'!$B$39*'2- Data Entry'!$B$40)*(1+'2- Data Entry'!$B$40)^('4-Summary Income &amp; Expenditures'!H$11-'2- Data Entry'!$B$4)</f>
        <v>0</v>
      </c>
      <c r="I18" s="228">
        <f>('2- Data Entry'!$B$39*'2- Data Entry'!$B$40)*(1+'2- Data Entry'!$B$40)^('4-Summary Income &amp; Expenditures'!I$11-'2- Data Entry'!$B$4)</f>
        <v>0</v>
      </c>
      <c r="J18" s="228">
        <f>('2- Data Entry'!$B$39*'2- Data Entry'!$B$40)*(1+'2- Data Entry'!$B$40)^('4-Summary Income &amp; Expenditures'!J$11-'2- Data Entry'!$B$4)</f>
        <v>0</v>
      </c>
      <c r="K18" s="228">
        <f>('2- Data Entry'!$B$39*'2- Data Entry'!$B$40)*(1+'2- Data Entry'!$B$40)^('4-Summary Income &amp; Expenditures'!K$11-'2- Data Entry'!$B$4)</f>
        <v>0</v>
      </c>
      <c r="L18" s="228">
        <f>('2- Data Entry'!$B$39*'2- Data Entry'!$B$40)*(1+'2- Data Entry'!$B$40)^('4-Summary Income &amp; Expenditures'!L$11-'2- Data Entry'!$B$4)</f>
        <v>0</v>
      </c>
      <c r="M18" s="228">
        <f>('2- Data Entry'!$B$39*'2- Data Entry'!$B$40)*(1+'2- Data Entry'!$B$40)^('4-Summary Income &amp; Expenditures'!M$11-'2- Data Entry'!$B$4)</f>
        <v>0</v>
      </c>
      <c r="N18" s="228">
        <f>('2- Data Entry'!$B$39*'2- Data Entry'!$B$40)*(1+'2- Data Entry'!$B$40)^('4-Summary Income &amp; Expenditures'!N$11-'2- Data Entry'!$B$4)</f>
        <v>0</v>
      </c>
      <c r="O18" s="228">
        <f>('2- Data Entry'!$B$39*'2- Data Entry'!$B$40)*(1+'2- Data Entry'!$B$40)^('4-Summary Income &amp; Expenditures'!O$11-'2- Data Entry'!$B$4)</f>
        <v>0</v>
      </c>
      <c r="P18" s="228">
        <f>('2- Data Entry'!$B$39*'2- Data Entry'!$B$40)*(1+'2- Data Entry'!$B$40)^('4-Summary Income &amp; Expenditures'!P$11-'2- Data Entry'!$B$4)</f>
        <v>0</v>
      </c>
      <c r="Q18" s="228">
        <f>('2- Data Entry'!$B$39*'2- Data Entry'!$B$40)*(1+'2- Data Entry'!$B$40)^('4-Summary Income &amp; Expenditures'!Q$11-'2- Data Entry'!$B$4)</f>
        <v>0</v>
      </c>
      <c r="R18" s="228">
        <f>('2- Data Entry'!$B$39*'2- Data Entry'!$B$40)*(1+'2- Data Entry'!$B$40)^('4-Summary Income &amp; Expenditures'!R$11-'2- Data Entry'!$B$4)</f>
        <v>0</v>
      </c>
      <c r="S18" s="228">
        <f>('2- Data Entry'!$B$39*'2- Data Entry'!$B$40)*(1+'2- Data Entry'!$B$40)^('4-Summary Income &amp; Expenditures'!S$11-'2- Data Entry'!$B$4)</f>
        <v>0</v>
      </c>
      <c r="T18" s="228">
        <f>('2- Data Entry'!$B$39*'2- Data Entry'!$B$40)*(1+'2- Data Entry'!$B$40)^('4-Summary Income &amp; Expenditures'!T$11-'2- Data Entry'!$B$4)</f>
        <v>0</v>
      </c>
      <c r="U18" s="228">
        <f>('2- Data Entry'!$B$39*'2- Data Entry'!$B$40)*(1+'2- Data Entry'!$B$40)^('4-Summary Income &amp; Expenditures'!U$11-'2- Data Entry'!$B$4)</f>
        <v>0</v>
      </c>
      <c r="V18" s="228">
        <f>('2- Data Entry'!$B$39*'2- Data Entry'!$B$40)*(1+'2- Data Entry'!$B$40)^('4-Summary Income &amp; Expenditures'!V$11-'2- Data Entry'!$B$4)</f>
        <v>0</v>
      </c>
      <c r="W18" s="228">
        <f>('2- Data Entry'!$B$39*'2- Data Entry'!$B$40)*(1+'2- Data Entry'!$B$40)^('4-Summary Income &amp; Expenditures'!W$11-'2- Data Entry'!$B$4)</f>
        <v>0</v>
      </c>
      <c r="X18" s="228">
        <f>('2- Data Entry'!$B$39*'2- Data Entry'!$B$40)*(1+'2- Data Entry'!$B$40)^('4-Summary Income &amp; Expenditures'!X$11-'2- Data Entry'!$B$4)</f>
        <v>0</v>
      </c>
      <c r="Y18" s="228">
        <f>('2- Data Entry'!$B$39*'2- Data Entry'!$B$40)*(1+'2- Data Entry'!$B$40)^('4-Summary Income &amp; Expenditures'!Y$11-'2- Data Entry'!$B$4)</f>
        <v>0</v>
      </c>
      <c r="Z18" s="228">
        <f>('2- Data Entry'!$B$39*'2- Data Entry'!$B$40)*(1+'2- Data Entry'!$B$40)^('4-Summary Income &amp; Expenditures'!Z$11-'2- Data Entry'!$B$4)</f>
        <v>0</v>
      </c>
      <c r="AA18" s="228">
        <f>('2- Data Entry'!$B$39*'2- Data Entry'!$B$40)*(1+'2- Data Entry'!$B$40)^('4-Summary Income &amp; Expenditures'!AA$11-'2- Data Entry'!$B$4)</f>
        <v>0</v>
      </c>
      <c r="AB18" s="228">
        <f>('2- Data Entry'!$B$39*'2- Data Entry'!$B$40)*(1+'2- Data Entry'!$B$40)^('4-Summary Income &amp; Expenditures'!AB$11-'2- Data Entry'!$B$4)</f>
        <v>0</v>
      </c>
      <c r="AC18" s="228">
        <f>('2- Data Entry'!$B$39*'2- Data Entry'!$B$40)*(1+'2- Data Entry'!$B$40)^('4-Summary Income &amp; Expenditures'!AC$11-'2- Data Entry'!$B$4)</f>
        <v>0</v>
      </c>
      <c r="AD18" s="228">
        <f>('2- Data Entry'!$B$39*'2- Data Entry'!$B$40)*(1+'2- Data Entry'!$B$40)^('4-Summary Income &amp; Expenditures'!AD$11-'2- Data Entry'!$B$4)</f>
        <v>0</v>
      </c>
      <c r="AE18" s="228">
        <f>('2- Data Entry'!$B$39*'2- Data Entry'!$B$40)*(1+'2- Data Entry'!$B$40)^('4-Summary Income &amp; Expenditures'!AE$11-'2- Data Entry'!$B$4)</f>
        <v>0</v>
      </c>
      <c r="AF18" s="228">
        <f>('2- Data Entry'!$B$39*'2- Data Entry'!$B$40)*(1+'2- Data Entry'!$B$40)^('4-Summary Income &amp; Expenditures'!AF$11-'2- Data Entry'!$B$4)</f>
        <v>0</v>
      </c>
      <c r="AG18" s="228">
        <f>('2- Data Entry'!$B$39*'2- Data Entry'!$B$40)*(1+'2- Data Entry'!$B$40)^('4-Summary Income &amp; Expenditures'!AG$11-'2- Data Entry'!$B$4)</f>
        <v>0</v>
      </c>
      <c r="AH18" s="228">
        <f>('2- Data Entry'!$B$39*'2- Data Entry'!$B$40)*(1+'2- Data Entry'!$B$40)^('4-Summary Income &amp; Expenditures'!AH$11-'2- Data Entry'!$B$4)</f>
        <v>0</v>
      </c>
      <c r="AI18" s="228">
        <f>('2- Data Entry'!$B$39*'2- Data Entry'!$B$40)*(1+'2- Data Entry'!$B$40)^('4-Summary Income &amp; Expenditures'!AI$11-'2- Data Entry'!$B$4)</f>
        <v>0</v>
      </c>
      <c r="AJ18" s="228">
        <f>('2- Data Entry'!$B$39*'2- Data Entry'!$B$40)*(1+'2- Data Entry'!$B$40)^('4-Summary Income &amp; Expenditures'!AJ$11-'2- Data Entry'!$B$4)</f>
        <v>0</v>
      </c>
      <c r="AK18" s="228">
        <f>('2- Data Entry'!$B$39*'2- Data Entry'!$B$40)*(1+'2- Data Entry'!$B$40)^('4-Summary Income &amp; Expenditures'!AK$11-'2- Data Entry'!$B$4)</f>
        <v>0</v>
      </c>
      <c r="AL18" s="228">
        <f>('2- Data Entry'!$B$39*'2- Data Entry'!$B$40)*(1+'2- Data Entry'!$B$40)^('4-Summary Income &amp; Expenditures'!AL$11-'2- Data Entry'!$B$4)</f>
        <v>0</v>
      </c>
      <c r="AM18" s="228">
        <f>('2- Data Entry'!$B$39*'2- Data Entry'!$B$40)*(1+'2- Data Entry'!$B$40)^('4-Summary Income &amp; Expenditures'!AM$11-'2- Data Entry'!$B$4)</f>
        <v>0</v>
      </c>
      <c r="AN18" s="228">
        <f>('2- Data Entry'!$B$39*'2- Data Entry'!$B$40)*(1+'2- Data Entry'!$B$40)^('4-Summary Income &amp; Expenditures'!AN$11-'2- Data Entry'!$B$4)</f>
        <v>0</v>
      </c>
      <c r="AO18" s="228">
        <f>('2- Data Entry'!$B$39*'2- Data Entry'!$B$40)*(1+'2- Data Entry'!$B$40)^('4-Summary Income &amp; Expenditures'!AO$11-'2- Data Entry'!$B$4)</f>
        <v>0</v>
      </c>
      <c r="AP18" s="228">
        <f>('2- Data Entry'!$B$39*'2- Data Entry'!$B$40)*(1+'2- Data Entry'!$B$40)^('4-Summary Income &amp; Expenditures'!AP$11-'2- Data Entry'!$B$4)</f>
        <v>0</v>
      </c>
      <c r="AQ18" s="240">
        <f>('2- Data Entry'!$B$39*'2- Data Entry'!$B$40)*(1+'2- Data Entry'!$B$40)^('4-Summary Income &amp; Expenditures'!AQ$11-'2- Data Entry'!$B$4)</f>
        <v>0</v>
      </c>
    </row>
    <row r="19" spans="2:43" s="195" customFormat="1" x14ac:dyDescent="0.3">
      <c r="B19" s="239" t="s">
        <v>118</v>
      </c>
      <c r="C19" s="228">
        <f>('2- Data Entry'!$B$42*'2- Data Entry'!$B$43)*(1+'2- Data Entry'!$B$43)^('4-Summary Income &amp; Expenditures'!C$11-'2- Data Entry'!$B$4)</f>
        <v>0</v>
      </c>
      <c r="D19" s="228">
        <f>('2- Data Entry'!$B$42*'2- Data Entry'!$B$43)*(1+'2- Data Entry'!$B$43)^('4-Summary Income &amp; Expenditures'!D$11-'2- Data Entry'!$B$4)</f>
        <v>0</v>
      </c>
      <c r="E19" s="228">
        <f>('2- Data Entry'!$B$42*'2- Data Entry'!$B$43)*(1+'2- Data Entry'!$B$43)^('4-Summary Income &amp; Expenditures'!E$11-'2- Data Entry'!$B$4)</f>
        <v>0</v>
      </c>
      <c r="F19" s="228">
        <f>('2- Data Entry'!$B$42*'2- Data Entry'!$B$43)*(1+'2- Data Entry'!$B$43)^('4-Summary Income &amp; Expenditures'!F$11-'2- Data Entry'!$B$4)</f>
        <v>0</v>
      </c>
      <c r="G19" s="228">
        <f>('2- Data Entry'!$B$42*'2- Data Entry'!$B$43)*(1+'2- Data Entry'!$B$43)^('4-Summary Income &amp; Expenditures'!G$11-'2- Data Entry'!$B$4)</f>
        <v>0</v>
      </c>
      <c r="H19" s="228">
        <f>('2- Data Entry'!$B$42*'2- Data Entry'!$B$43)*(1+'2- Data Entry'!$B$43)^('4-Summary Income &amp; Expenditures'!H$11-'2- Data Entry'!$B$4)</f>
        <v>0</v>
      </c>
      <c r="I19" s="228">
        <f>('2- Data Entry'!$B$42*'2- Data Entry'!$B$43)*(1+'2- Data Entry'!$B$43)^('4-Summary Income &amp; Expenditures'!I$11-'2- Data Entry'!$B$4)</f>
        <v>0</v>
      </c>
      <c r="J19" s="228">
        <f>('2- Data Entry'!$B$42*'2- Data Entry'!$B$43)*(1+'2- Data Entry'!$B$43)^('4-Summary Income &amp; Expenditures'!J$11-'2- Data Entry'!$B$4)</f>
        <v>0</v>
      </c>
      <c r="K19" s="228">
        <f>('2- Data Entry'!$B$42*'2- Data Entry'!$B$43)*(1+'2- Data Entry'!$B$43)^('4-Summary Income &amp; Expenditures'!K$11-'2- Data Entry'!$B$4)</f>
        <v>0</v>
      </c>
      <c r="L19" s="228">
        <f>('2- Data Entry'!$B$42*'2- Data Entry'!$B$43)*(1+'2- Data Entry'!$B$43)^('4-Summary Income &amp; Expenditures'!L$11-'2- Data Entry'!$B$4)</f>
        <v>0</v>
      </c>
      <c r="M19" s="228">
        <f>('2- Data Entry'!$B$42*'2- Data Entry'!$B$43)*(1+'2- Data Entry'!$B$43)^('4-Summary Income &amp; Expenditures'!M$11-'2- Data Entry'!$B$4)</f>
        <v>0</v>
      </c>
      <c r="N19" s="228">
        <f>('2- Data Entry'!$B$42*'2- Data Entry'!$B$43)*(1+'2- Data Entry'!$B$43)^('4-Summary Income &amp; Expenditures'!N$11-'2- Data Entry'!$B$4)</f>
        <v>0</v>
      </c>
      <c r="O19" s="228">
        <f>('2- Data Entry'!$B$42*'2- Data Entry'!$B$43)*(1+'2- Data Entry'!$B$43)^('4-Summary Income &amp; Expenditures'!O$11-'2- Data Entry'!$B$4)</f>
        <v>0</v>
      </c>
      <c r="P19" s="228">
        <f>('2- Data Entry'!$B$42*'2- Data Entry'!$B$43)*(1+'2- Data Entry'!$B$43)^('4-Summary Income &amp; Expenditures'!P$11-'2- Data Entry'!$B$4)</f>
        <v>0</v>
      </c>
      <c r="Q19" s="228">
        <f>('2- Data Entry'!$B$42*'2- Data Entry'!$B$43)*(1+'2- Data Entry'!$B$43)^('4-Summary Income &amp; Expenditures'!Q$11-'2- Data Entry'!$B$4)</f>
        <v>0</v>
      </c>
      <c r="R19" s="228">
        <f>('2- Data Entry'!$B$42*'2- Data Entry'!$B$43)*(1+'2- Data Entry'!$B$43)^('4-Summary Income &amp; Expenditures'!R$11-'2- Data Entry'!$B$4)</f>
        <v>0</v>
      </c>
      <c r="S19" s="228">
        <f>('2- Data Entry'!$B$42*'2- Data Entry'!$B$43)*(1+'2- Data Entry'!$B$43)^('4-Summary Income &amp; Expenditures'!S$11-'2- Data Entry'!$B$4)</f>
        <v>0</v>
      </c>
      <c r="T19" s="228">
        <f>('2- Data Entry'!$B$42*'2- Data Entry'!$B$43)*(1+'2- Data Entry'!$B$43)^('4-Summary Income &amp; Expenditures'!T$11-'2- Data Entry'!$B$4)</f>
        <v>0</v>
      </c>
      <c r="U19" s="228">
        <f>('2- Data Entry'!$B$42*'2- Data Entry'!$B$43)*(1+'2- Data Entry'!$B$43)^('4-Summary Income &amp; Expenditures'!U$11-'2- Data Entry'!$B$4)</f>
        <v>0</v>
      </c>
      <c r="V19" s="228">
        <f>('2- Data Entry'!$B$42*'2- Data Entry'!$B$43)*(1+'2- Data Entry'!$B$43)^('4-Summary Income &amp; Expenditures'!V$11-'2- Data Entry'!$B$4)</f>
        <v>0</v>
      </c>
      <c r="W19" s="228">
        <f>('2- Data Entry'!$B$42*'2- Data Entry'!$B$43)*(1+'2- Data Entry'!$B$43)^('4-Summary Income &amp; Expenditures'!W$11-'2- Data Entry'!$B$4)</f>
        <v>0</v>
      </c>
      <c r="X19" s="228">
        <f>('2- Data Entry'!$B$42*'2- Data Entry'!$B$43)*(1+'2- Data Entry'!$B$43)^('4-Summary Income &amp; Expenditures'!X$11-'2- Data Entry'!$B$4)</f>
        <v>0</v>
      </c>
      <c r="Y19" s="228">
        <f>('2- Data Entry'!$B$42*'2- Data Entry'!$B$43)*(1+'2- Data Entry'!$B$43)^('4-Summary Income &amp; Expenditures'!Y$11-'2- Data Entry'!$B$4)</f>
        <v>0</v>
      </c>
      <c r="Z19" s="228">
        <f>('2- Data Entry'!$B$42*'2- Data Entry'!$B$43)*(1+'2- Data Entry'!$B$43)^('4-Summary Income &amp; Expenditures'!Z$11-'2- Data Entry'!$B$4)</f>
        <v>0</v>
      </c>
      <c r="AA19" s="228">
        <f>('2- Data Entry'!$B$42*'2- Data Entry'!$B$43)*(1+'2- Data Entry'!$B$43)^('4-Summary Income &amp; Expenditures'!AA$11-'2- Data Entry'!$B$4)</f>
        <v>0</v>
      </c>
      <c r="AB19" s="228">
        <f>('2- Data Entry'!$B$42*'2- Data Entry'!$B$43)*(1+'2- Data Entry'!$B$43)^('4-Summary Income &amp; Expenditures'!AB$11-'2- Data Entry'!$B$4)</f>
        <v>0</v>
      </c>
      <c r="AC19" s="228">
        <f>('2- Data Entry'!$B$42*'2- Data Entry'!$B$43)*(1+'2- Data Entry'!$B$43)^('4-Summary Income &amp; Expenditures'!AC$11-'2- Data Entry'!$B$4)</f>
        <v>0</v>
      </c>
      <c r="AD19" s="228">
        <f>('2- Data Entry'!$B$42*'2- Data Entry'!$B$43)*(1+'2- Data Entry'!$B$43)^('4-Summary Income &amp; Expenditures'!AD$11-'2- Data Entry'!$B$4)</f>
        <v>0</v>
      </c>
      <c r="AE19" s="228">
        <f>('2- Data Entry'!$B$42*'2- Data Entry'!$B$43)*(1+'2- Data Entry'!$B$43)^('4-Summary Income &amp; Expenditures'!AE$11-'2- Data Entry'!$B$4)</f>
        <v>0</v>
      </c>
      <c r="AF19" s="228">
        <f>('2- Data Entry'!$B$42*'2- Data Entry'!$B$43)*(1+'2- Data Entry'!$B$43)^('4-Summary Income &amp; Expenditures'!AF$11-'2- Data Entry'!$B$4)</f>
        <v>0</v>
      </c>
      <c r="AG19" s="228">
        <f>('2- Data Entry'!$B$42*'2- Data Entry'!$B$43)*(1+'2- Data Entry'!$B$43)^('4-Summary Income &amp; Expenditures'!AG$11-'2- Data Entry'!$B$4)</f>
        <v>0</v>
      </c>
      <c r="AH19" s="228">
        <f>('2- Data Entry'!$B$42*'2- Data Entry'!$B$43)*(1+'2- Data Entry'!$B$43)^('4-Summary Income &amp; Expenditures'!AH$11-'2- Data Entry'!$B$4)</f>
        <v>0</v>
      </c>
      <c r="AI19" s="228">
        <f>('2- Data Entry'!$B$42*'2- Data Entry'!$B$43)*(1+'2- Data Entry'!$B$43)^('4-Summary Income &amp; Expenditures'!AI$11-'2- Data Entry'!$B$4)</f>
        <v>0</v>
      </c>
      <c r="AJ19" s="228">
        <f>('2- Data Entry'!$B$42*'2- Data Entry'!$B$43)*(1+'2- Data Entry'!$B$43)^('4-Summary Income &amp; Expenditures'!AJ$11-'2- Data Entry'!$B$4)</f>
        <v>0</v>
      </c>
      <c r="AK19" s="228">
        <f>('2- Data Entry'!$B$42*'2- Data Entry'!$B$43)*(1+'2- Data Entry'!$B$43)^('4-Summary Income &amp; Expenditures'!AK$11-'2- Data Entry'!$B$4)</f>
        <v>0</v>
      </c>
      <c r="AL19" s="228">
        <f>('2- Data Entry'!$B$42*'2- Data Entry'!$B$43)*(1+'2- Data Entry'!$B$43)^('4-Summary Income &amp; Expenditures'!AL$11-'2- Data Entry'!$B$4)</f>
        <v>0</v>
      </c>
      <c r="AM19" s="228">
        <f>('2- Data Entry'!$B$42*'2- Data Entry'!$B$43)*(1+'2- Data Entry'!$B$43)^('4-Summary Income &amp; Expenditures'!AM$11-'2- Data Entry'!$B$4)</f>
        <v>0</v>
      </c>
      <c r="AN19" s="228">
        <f>('2- Data Entry'!$B$42*'2- Data Entry'!$B$43)*(1+'2- Data Entry'!$B$43)^('4-Summary Income &amp; Expenditures'!AN$11-'2- Data Entry'!$B$4)</f>
        <v>0</v>
      </c>
      <c r="AO19" s="228">
        <f>('2- Data Entry'!$B$42*'2- Data Entry'!$B$43)*(1+'2- Data Entry'!$B$43)^('4-Summary Income &amp; Expenditures'!AO$11-'2- Data Entry'!$B$4)</f>
        <v>0</v>
      </c>
      <c r="AP19" s="228">
        <f>('2- Data Entry'!$B$42*'2- Data Entry'!$B$43)*(1+'2- Data Entry'!$B$43)^('4-Summary Income &amp; Expenditures'!AP$11-'2- Data Entry'!$B$4)</f>
        <v>0</v>
      </c>
      <c r="AQ19" s="240">
        <f>('2- Data Entry'!$B$42*'2- Data Entry'!$B$43)*(1+'2- Data Entry'!$B$43)^('4-Summary Income &amp; Expenditures'!AQ$11-'2- Data Entry'!$B$4)</f>
        <v>0</v>
      </c>
    </row>
    <row r="20" spans="2:43" s="196" customFormat="1" x14ac:dyDescent="0.3">
      <c r="B20" s="242" t="s">
        <v>119</v>
      </c>
      <c r="C20" s="229" t="e">
        <f t="shared" ref="C20:X20" si="42">SUM(C13:C19)</f>
        <v>#DIV/0!</v>
      </c>
      <c r="D20" s="229" t="e">
        <f t="shared" si="42"/>
        <v>#DIV/0!</v>
      </c>
      <c r="E20" s="229" t="e">
        <f t="shared" si="42"/>
        <v>#DIV/0!</v>
      </c>
      <c r="F20" s="229" t="e">
        <f t="shared" si="42"/>
        <v>#DIV/0!</v>
      </c>
      <c r="G20" s="229" t="e">
        <f t="shared" si="42"/>
        <v>#DIV/0!</v>
      </c>
      <c r="H20" s="229" t="e">
        <f t="shared" si="42"/>
        <v>#DIV/0!</v>
      </c>
      <c r="I20" s="229" t="e">
        <f t="shared" si="42"/>
        <v>#DIV/0!</v>
      </c>
      <c r="J20" s="229" t="e">
        <f t="shared" si="42"/>
        <v>#DIV/0!</v>
      </c>
      <c r="K20" s="229" t="e">
        <f t="shared" si="42"/>
        <v>#DIV/0!</v>
      </c>
      <c r="L20" s="229" t="e">
        <f t="shared" si="42"/>
        <v>#DIV/0!</v>
      </c>
      <c r="M20" s="229" t="e">
        <f t="shared" si="42"/>
        <v>#DIV/0!</v>
      </c>
      <c r="N20" s="229" t="e">
        <f t="shared" si="42"/>
        <v>#DIV/0!</v>
      </c>
      <c r="O20" s="229" t="e">
        <f t="shared" si="42"/>
        <v>#DIV/0!</v>
      </c>
      <c r="P20" s="229" t="e">
        <f t="shared" si="42"/>
        <v>#DIV/0!</v>
      </c>
      <c r="Q20" s="229" t="e">
        <f t="shared" si="42"/>
        <v>#DIV/0!</v>
      </c>
      <c r="R20" s="229" t="e">
        <f t="shared" si="42"/>
        <v>#DIV/0!</v>
      </c>
      <c r="S20" s="229" t="e">
        <f t="shared" si="42"/>
        <v>#DIV/0!</v>
      </c>
      <c r="T20" s="229" t="e">
        <f t="shared" si="42"/>
        <v>#DIV/0!</v>
      </c>
      <c r="U20" s="229" t="e">
        <f t="shared" si="42"/>
        <v>#DIV/0!</v>
      </c>
      <c r="V20" s="229" t="e">
        <f t="shared" si="42"/>
        <v>#DIV/0!</v>
      </c>
      <c r="W20" s="229" t="e">
        <f t="shared" si="42"/>
        <v>#DIV/0!</v>
      </c>
      <c r="X20" s="229" t="e">
        <f t="shared" si="42"/>
        <v>#DIV/0!</v>
      </c>
      <c r="Y20" s="229" t="e">
        <f t="shared" ref="Y20:AQ20" si="43">SUM(Y13:Y19)</f>
        <v>#DIV/0!</v>
      </c>
      <c r="Z20" s="229" t="e">
        <f t="shared" si="43"/>
        <v>#DIV/0!</v>
      </c>
      <c r="AA20" s="229" t="e">
        <f t="shared" si="43"/>
        <v>#DIV/0!</v>
      </c>
      <c r="AB20" s="229" t="e">
        <f t="shared" si="43"/>
        <v>#DIV/0!</v>
      </c>
      <c r="AC20" s="229" t="e">
        <f t="shared" si="43"/>
        <v>#DIV/0!</v>
      </c>
      <c r="AD20" s="229" t="e">
        <f t="shared" si="43"/>
        <v>#DIV/0!</v>
      </c>
      <c r="AE20" s="229" t="e">
        <f t="shared" si="43"/>
        <v>#DIV/0!</v>
      </c>
      <c r="AF20" s="229" t="e">
        <f t="shared" si="43"/>
        <v>#DIV/0!</v>
      </c>
      <c r="AG20" s="229" t="e">
        <f t="shared" si="43"/>
        <v>#DIV/0!</v>
      </c>
      <c r="AH20" s="229" t="e">
        <f t="shared" si="43"/>
        <v>#DIV/0!</v>
      </c>
      <c r="AI20" s="229" t="e">
        <f t="shared" si="43"/>
        <v>#DIV/0!</v>
      </c>
      <c r="AJ20" s="229" t="e">
        <f t="shared" si="43"/>
        <v>#DIV/0!</v>
      </c>
      <c r="AK20" s="229" t="e">
        <f t="shared" si="43"/>
        <v>#DIV/0!</v>
      </c>
      <c r="AL20" s="229" t="e">
        <f t="shared" si="43"/>
        <v>#DIV/0!</v>
      </c>
      <c r="AM20" s="229" t="e">
        <f t="shared" si="43"/>
        <v>#DIV/0!</v>
      </c>
      <c r="AN20" s="229" t="e">
        <f t="shared" si="43"/>
        <v>#DIV/0!</v>
      </c>
      <c r="AO20" s="229" t="e">
        <f t="shared" si="43"/>
        <v>#DIV/0!</v>
      </c>
      <c r="AP20" s="229" t="e">
        <f t="shared" si="43"/>
        <v>#DIV/0!</v>
      </c>
      <c r="AQ20" s="243" t="e">
        <f t="shared" si="43"/>
        <v>#DIV/0!</v>
      </c>
    </row>
    <row r="21" spans="2:43" s="195" customFormat="1" x14ac:dyDescent="0.3">
      <c r="B21" s="242"/>
      <c r="C21" s="230"/>
      <c r="D21" s="230"/>
      <c r="E21" s="230"/>
      <c r="F21" s="230"/>
      <c r="G21" s="230"/>
      <c r="H21" s="230"/>
      <c r="I21" s="230"/>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0"/>
      <c r="AL21" s="230"/>
      <c r="AM21" s="230"/>
      <c r="AN21" s="230"/>
      <c r="AO21" s="230"/>
      <c r="AP21" s="230"/>
      <c r="AQ21" s="244"/>
    </row>
    <row r="22" spans="2:43" s="195" customFormat="1" x14ac:dyDescent="0.3">
      <c r="B22" s="242" t="s">
        <v>11</v>
      </c>
      <c r="C22" s="231"/>
      <c r="D22" s="232"/>
      <c r="E22" s="233"/>
      <c r="F22" s="233"/>
      <c r="G22" s="233"/>
      <c r="H22" s="233"/>
      <c r="I22" s="233"/>
      <c r="J22" s="233"/>
      <c r="K22" s="233"/>
      <c r="L22" s="233"/>
      <c r="M22" s="233"/>
      <c r="N22" s="233"/>
      <c r="O22" s="233"/>
      <c r="P22" s="233"/>
      <c r="Q22" s="233"/>
      <c r="R22" s="233"/>
      <c r="S22" s="233"/>
      <c r="T22" s="233"/>
      <c r="U22" s="233"/>
      <c r="V22" s="233"/>
      <c r="W22" s="233"/>
      <c r="X22" s="233"/>
      <c r="Y22" s="234"/>
      <c r="Z22" s="234"/>
      <c r="AA22" s="234"/>
      <c r="AB22" s="234"/>
      <c r="AC22" s="234"/>
      <c r="AD22" s="234"/>
      <c r="AE22" s="234"/>
      <c r="AF22" s="234"/>
      <c r="AG22" s="234"/>
      <c r="AH22" s="234"/>
      <c r="AI22" s="234"/>
      <c r="AJ22" s="234"/>
      <c r="AK22" s="234"/>
      <c r="AL22" s="234"/>
      <c r="AM22" s="234"/>
      <c r="AN22" s="234"/>
      <c r="AO22" s="234"/>
      <c r="AP22" s="234"/>
      <c r="AQ22" s="245"/>
    </row>
    <row r="23" spans="2:43" s="195" customFormat="1" x14ac:dyDescent="0.3">
      <c r="B23" s="252" t="s">
        <v>120</v>
      </c>
      <c r="C23" s="235" t="e">
        <f>'3-Cost Projections'!H36</f>
        <v>#REF!</v>
      </c>
      <c r="D23" s="235" t="e">
        <f>'3-Cost Projections'!I36</f>
        <v>#REF!</v>
      </c>
      <c r="E23" s="235" t="e">
        <f>'3-Cost Projections'!J36</f>
        <v>#REF!</v>
      </c>
      <c r="F23" s="235" t="e">
        <f>'3-Cost Projections'!K36</f>
        <v>#REF!</v>
      </c>
      <c r="G23" s="235" t="e">
        <f>'3-Cost Projections'!L36</f>
        <v>#REF!</v>
      </c>
      <c r="H23" s="235" t="e">
        <f>'3-Cost Projections'!M36</f>
        <v>#REF!</v>
      </c>
      <c r="I23" s="235" t="e">
        <f>'3-Cost Projections'!N36</f>
        <v>#REF!</v>
      </c>
      <c r="J23" s="235" t="e">
        <f>'3-Cost Projections'!O36</f>
        <v>#REF!</v>
      </c>
      <c r="K23" s="235" t="e">
        <f>'3-Cost Projections'!P36</f>
        <v>#REF!</v>
      </c>
      <c r="L23" s="235" t="e">
        <f>'3-Cost Projections'!Q36</f>
        <v>#REF!</v>
      </c>
      <c r="M23" s="235" t="e">
        <f>'3-Cost Projections'!R36</f>
        <v>#REF!</v>
      </c>
      <c r="N23" s="235" t="e">
        <f>'3-Cost Projections'!S36</f>
        <v>#REF!</v>
      </c>
      <c r="O23" s="235" t="e">
        <f>'3-Cost Projections'!T36</f>
        <v>#REF!</v>
      </c>
      <c r="P23" s="235" t="e">
        <f>'3-Cost Projections'!U36</f>
        <v>#REF!</v>
      </c>
      <c r="Q23" s="235" t="e">
        <f>'3-Cost Projections'!V36</f>
        <v>#REF!</v>
      </c>
      <c r="R23" s="235" t="e">
        <f>'3-Cost Projections'!W36</f>
        <v>#REF!</v>
      </c>
      <c r="S23" s="235" t="e">
        <f>'3-Cost Projections'!X36</f>
        <v>#REF!</v>
      </c>
      <c r="T23" s="235" t="e">
        <f>'3-Cost Projections'!Y36</f>
        <v>#REF!</v>
      </c>
      <c r="U23" s="235" t="e">
        <f>'3-Cost Projections'!Z36</f>
        <v>#REF!</v>
      </c>
      <c r="V23" s="235" t="e">
        <f>'3-Cost Projections'!AA36</f>
        <v>#REF!</v>
      </c>
      <c r="W23" s="235" t="e">
        <f>'3-Cost Projections'!AB36</f>
        <v>#REF!</v>
      </c>
      <c r="X23" s="235" t="e">
        <f>'3-Cost Projections'!AC36</f>
        <v>#REF!</v>
      </c>
      <c r="Y23" s="235" t="e">
        <f>'3-Cost Projections'!AD36</f>
        <v>#REF!</v>
      </c>
      <c r="Z23" s="235" t="e">
        <f>'3-Cost Projections'!AE36</f>
        <v>#REF!</v>
      </c>
      <c r="AA23" s="235" t="e">
        <f>'3-Cost Projections'!AF36</f>
        <v>#REF!</v>
      </c>
      <c r="AB23" s="235" t="e">
        <f>'3-Cost Projections'!AG36</f>
        <v>#REF!</v>
      </c>
      <c r="AC23" s="235" t="e">
        <f>'3-Cost Projections'!AH36</f>
        <v>#REF!</v>
      </c>
      <c r="AD23" s="235" t="e">
        <f>'3-Cost Projections'!AI36</f>
        <v>#REF!</v>
      </c>
      <c r="AE23" s="235" t="e">
        <f>'3-Cost Projections'!AJ36</f>
        <v>#REF!</v>
      </c>
      <c r="AF23" s="235" t="e">
        <f>'3-Cost Projections'!AK36</f>
        <v>#REF!</v>
      </c>
      <c r="AG23" s="235" t="e">
        <f>'3-Cost Projections'!AL36</f>
        <v>#REF!</v>
      </c>
      <c r="AH23" s="235" t="e">
        <f>'3-Cost Projections'!AM36</f>
        <v>#REF!</v>
      </c>
      <c r="AI23" s="235" t="e">
        <f>'3-Cost Projections'!AN36</f>
        <v>#REF!</v>
      </c>
      <c r="AJ23" s="235" t="e">
        <f>'3-Cost Projections'!AO36</f>
        <v>#REF!</v>
      </c>
      <c r="AK23" s="235" t="e">
        <f>'3-Cost Projections'!AP36</f>
        <v>#REF!</v>
      </c>
      <c r="AL23" s="235" t="e">
        <f>'3-Cost Projections'!AQ36</f>
        <v>#REF!</v>
      </c>
      <c r="AM23" s="235" t="e">
        <f>'3-Cost Projections'!AR36</f>
        <v>#REF!</v>
      </c>
      <c r="AN23" s="235" t="e">
        <f>'3-Cost Projections'!AS36</f>
        <v>#REF!</v>
      </c>
      <c r="AO23" s="235" t="e">
        <f>'3-Cost Projections'!AT36</f>
        <v>#REF!</v>
      </c>
      <c r="AP23" s="235" t="e">
        <f>'3-Cost Projections'!AU36</f>
        <v>#REF!</v>
      </c>
      <c r="AQ23" s="246" t="e">
        <f>'3-Cost Projections'!AV36</f>
        <v>#REF!</v>
      </c>
    </row>
    <row r="24" spans="2:43" s="195" customFormat="1" x14ac:dyDescent="0.3">
      <c r="B24" s="252" t="s">
        <v>121</v>
      </c>
      <c r="C24" s="235">
        <f>'3-Cost Projections'!H52</f>
        <v>0</v>
      </c>
      <c r="D24" s="235">
        <f>'3-Cost Projections'!I52</f>
        <v>0</v>
      </c>
      <c r="E24" s="235">
        <f>'3-Cost Projections'!J52</f>
        <v>0</v>
      </c>
      <c r="F24" s="235">
        <f>'3-Cost Projections'!K52</f>
        <v>0</v>
      </c>
      <c r="G24" s="235">
        <f>'3-Cost Projections'!L52</f>
        <v>0</v>
      </c>
      <c r="H24" s="235">
        <f>'3-Cost Projections'!M52</f>
        <v>0</v>
      </c>
      <c r="I24" s="235">
        <f>'3-Cost Projections'!N52</f>
        <v>0</v>
      </c>
      <c r="J24" s="235">
        <f>'3-Cost Projections'!O52</f>
        <v>0</v>
      </c>
      <c r="K24" s="235">
        <f>'3-Cost Projections'!P52</f>
        <v>0</v>
      </c>
      <c r="L24" s="235">
        <f>'3-Cost Projections'!Q52</f>
        <v>0</v>
      </c>
      <c r="M24" s="235">
        <f>'3-Cost Projections'!R52</f>
        <v>0</v>
      </c>
      <c r="N24" s="235">
        <f>'3-Cost Projections'!S52</f>
        <v>0</v>
      </c>
      <c r="O24" s="235">
        <f>'3-Cost Projections'!T52</f>
        <v>0</v>
      </c>
      <c r="P24" s="235">
        <f>'3-Cost Projections'!U52</f>
        <v>0</v>
      </c>
      <c r="Q24" s="235">
        <f>'3-Cost Projections'!V52</f>
        <v>0</v>
      </c>
      <c r="R24" s="235">
        <f>'3-Cost Projections'!W52</f>
        <v>0</v>
      </c>
      <c r="S24" s="235">
        <f>'3-Cost Projections'!X52</f>
        <v>0</v>
      </c>
      <c r="T24" s="235">
        <f>'3-Cost Projections'!Y52</f>
        <v>0</v>
      </c>
      <c r="U24" s="235">
        <f>'3-Cost Projections'!Z52</f>
        <v>0</v>
      </c>
      <c r="V24" s="235">
        <f>'3-Cost Projections'!AA52</f>
        <v>0</v>
      </c>
      <c r="W24" s="235">
        <f>'3-Cost Projections'!AB52</f>
        <v>0</v>
      </c>
      <c r="X24" s="235">
        <f>'3-Cost Projections'!AC52</f>
        <v>0</v>
      </c>
      <c r="Y24" s="235">
        <f>'3-Cost Projections'!AD52</f>
        <v>0</v>
      </c>
      <c r="Z24" s="235">
        <f>'3-Cost Projections'!AE52</f>
        <v>0</v>
      </c>
      <c r="AA24" s="235">
        <f>'3-Cost Projections'!AF52</f>
        <v>0</v>
      </c>
      <c r="AB24" s="235">
        <f>'3-Cost Projections'!AG52</f>
        <v>0</v>
      </c>
      <c r="AC24" s="235">
        <f>'3-Cost Projections'!AH52</f>
        <v>0</v>
      </c>
      <c r="AD24" s="235">
        <f>'3-Cost Projections'!AI52</f>
        <v>0</v>
      </c>
      <c r="AE24" s="235">
        <f>'3-Cost Projections'!AJ52</f>
        <v>0</v>
      </c>
      <c r="AF24" s="235">
        <f>'3-Cost Projections'!AK52</f>
        <v>0</v>
      </c>
      <c r="AG24" s="235">
        <f>'3-Cost Projections'!AL52</f>
        <v>0</v>
      </c>
      <c r="AH24" s="235">
        <f>'3-Cost Projections'!AM52</f>
        <v>0</v>
      </c>
      <c r="AI24" s="235">
        <f>'3-Cost Projections'!AN52</f>
        <v>0</v>
      </c>
      <c r="AJ24" s="235">
        <f>'3-Cost Projections'!AO52</f>
        <v>0</v>
      </c>
      <c r="AK24" s="235">
        <f>'3-Cost Projections'!AP52</f>
        <v>0</v>
      </c>
      <c r="AL24" s="235">
        <f>'3-Cost Projections'!AQ52</f>
        <v>0</v>
      </c>
      <c r="AM24" s="235">
        <f>'3-Cost Projections'!AR52</f>
        <v>0</v>
      </c>
      <c r="AN24" s="235">
        <f>'3-Cost Projections'!AS52</f>
        <v>0</v>
      </c>
      <c r="AO24" s="235">
        <f>'3-Cost Projections'!AT52</f>
        <v>0</v>
      </c>
      <c r="AP24" s="235">
        <f>'3-Cost Projections'!AU52</f>
        <v>0</v>
      </c>
      <c r="AQ24" s="246">
        <f>'3-Cost Projections'!AV52</f>
        <v>0</v>
      </c>
    </row>
    <row r="25" spans="2:43" s="196" customFormat="1" x14ac:dyDescent="0.3">
      <c r="B25" s="247" t="s">
        <v>122</v>
      </c>
      <c r="C25" s="236" t="e">
        <f t="shared" ref="C25:X25" si="44">SUM(C23:C24)</f>
        <v>#REF!</v>
      </c>
      <c r="D25" s="236" t="e">
        <f t="shared" si="44"/>
        <v>#REF!</v>
      </c>
      <c r="E25" s="236" t="e">
        <f t="shared" si="44"/>
        <v>#REF!</v>
      </c>
      <c r="F25" s="236" t="e">
        <f t="shared" si="44"/>
        <v>#REF!</v>
      </c>
      <c r="G25" s="236" t="e">
        <f t="shared" si="44"/>
        <v>#REF!</v>
      </c>
      <c r="H25" s="236" t="e">
        <f t="shared" si="44"/>
        <v>#REF!</v>
      </c>
      <c r="I25" s="236" t="e">
        <f t="shared" si="44"/>
        <v>#REF!</v>
      </c>
      <c r="J25" s="236" t="e">
        <f t="shared" si="44"/>
        <v>#REF!</v>
      </c>
      <c r="K25" s="236" t="e">
        <f t="shared" si="44"/>
        <v>#REF!</v>
      </c>
      <c r="L25" s="236" t="e">
        <f t="shared" si="44"/>
        <v>#REF!</v>
      </c>
      <c r="M25" s="236" t="e">
        <f t="shared" si="44"/>
        <v>#REF!</v>
      </c>
      <c r="N25" s="236" t="e">
        <f t="shared" si="44"/>
        <v>#REF!</v>
      </c>
      <c r="O25" s="236" t="e">
        <f t="shared" si="44"/>
        <v>#REF!</v>
      </c>
      <c r="P25" s="236" t="e">
        <f t="shared" si="44"/>
        <v>#REF!</v>
      </c>
      <c r="Q25" s="236" t="e">
        <f t="shared" si="44"/>
        <v>#REF!</v>
      </c>
      <c r="R25" s="236" t="e">
        <f t="shared" si="44"/>
        <v>#REF!</v>
      </c>
      <c r="S25" s="236" t="e">
        <f t="shared" si="44"/>
        <v>#REF!</v>
      </c>
      <c r="T25" s="236" t="e">
        <f t="shared" si="44"/>
        <v>#REF!</v>
      </c>
      <c r="U25" s="236" t="e">
        <f t="shared" si="44"/>
        <v>#REF!</v>
      </c>
      <c r="V25" s="236" t="e">
        <f t="shared" si="44"/>
        <v>#REF!</v>
      </c>
      <c r="W25" s="236" t="e">
        <f t="shared" si="44"/>
        <v>#REF!</v>
      </c>
      <c r="X25" s="236" t="e">
        <f t="shared" si="44"/>
        <v>#REF!</v>
      </c>
      <c r="Y25" s="236" t="e">
        <f t="shared" ref="Y25:AQ25" si="45">SUM(Y23:Y24)</f>
        <v>#REF!</v>
      </c>
      <c r="Z25" s="236" t="e">
        <f t="shared" si="45"/>
        <v>#REF!</v>
      </c>
      <c r="AA25" s="236" t="e">
        <f t="shared" si="45"/>
        <v>#REF!</v>
      </c>
      <c r="AB25" s="236" t="e">
        <f t="shared" si="45"/>
        <v>#REF!</v>
      </c>
      <c r="AC25" s="236" t="e">
        <f t="shared" si="45"/>
        <v>#REF!</v>
      </c>
      <c r="AD25" s="236" t="e">
        <f t="shared" si="45"/>
        <v>#REF!</v>
      </c>
      <c r="AE25" s="236" t="e">
        <f t="shared" si="45"/>
        <v>#REF!</v>
      </c>
      <c r="AF25" s="236" t="e">
        <f t="shared" si="45"/>
        <v>#REF!</v>
      </c>
      <c r="AG25" s="236" t="e">
        <f t="shared" si="45"/>
        <v>#REF!</v>
      </c>
      <c r="AH25" s="236" t="e">
        <f t="shared" si="45"/>
        <v>#REF!</v>
      </c>
      <c r="AI25" s="236" t="e">
        <f t="shared" si="45"/>
        <v>#REF!</v>
      </c>
      <c r="AJ25" s="236" t="e">
        <f t="shared" si="45"/>
        <v>#REF!</v>
      </c>
      <c r="AK25" s="236" t="e">
        <f t="shared" si="45"/>
        <v>#REF!</v>
      </c>
      <c r="AL25" s="236" t="e">
        <f t="shared" si="45"/>
        <v>#REF!</v>
      </c>
      <c r="AM25" s="236" t="e">
        <f t="shared" si="45"/>
        <v>#REF!</v>
      </c>
      <c r="AN25" s="236" t="e">
        <f t="shared" si="45"/>
        <v>#REF!</v>
      </c>
      <c r="AO25" s="236" t="e">
        <f t="shared" si="45"/>
        <v>#REF!</v>
      </c>
      <c r="AP25" s="236" t="e">
        <f t="shared" si="45"/>
        <v>#REF!</v>
      </c>
      <c r="AQ25" s="248" t="e">
        <f t="shared" si="45"/>
        <v>#REF!</v>
      </c>
    </row>
    <row r="26" spans="2:43" s="195" customFormat="1" x14ac:dyDescent="0.3">
      <c r="B26" s="242"/>
      <c r="C26" s="236"/>
      <c r="D26" s="236"/>
      <c r="E26" s="236"/>
      <c r="F26" s="236"/>
      <c r="G26" s="236"/>
      <c r="H26" s="236"/>
      <c r="I26" s="236"/>
      <c r="J26" s="236"/>
      <c r="K26" s="236"/>
      <c r="L26" s="236"/>
      <c r="M26" s="236"/>
      <c r="N26" s="236"/>
      <c r="O26" s="236"/>
      <c r="P26" s="236"/>
      <c r="Q26" s="236"/>
      <c r="R26" s="236"/>
      <c r="S26" s="236"/>
      <c r="T26" s="236"/>
      <c r="U26" s="236"/>
      <c r="V26" s="236"/>
      <c r="W26" s="236"/>
      <c r="X26" s="236"/>
      <c r="Y26" s="236"/>
      <c r="Z26" s="236"/>
      <c r="AA26" s="236"/>
      <c r="AB26" s="236"/>
      <c r="AC26" s="236"/>
      <c r="AD26" s="236"/>
      <c r="AE26" s="236"/>
      <c r="AF26" s="236"/>
      <c r="AG26" s="236"/>
      <c r="AH26" s="236"/>
      <c r="AI26" s="236"/>
      <c r="AJ26" s="236"/>
      <c r="AK26" s="236"/>
      <c r="AL26" s="236"/>
      <c r="AM26" s="236"/>
      <c r="AN26" s="236"/>
      <c r="AO26" s="236"/>
      <c r="AP26" s="236"/>
      <c r="AQ26" s="248"/>
    </row>
    <row r="27" spans="2:43" s="196" customFormat="1" ht="14.5" thickBot="1" x14ac:dyDescent="0.35">
      <c r="B27" s="249" t="s">
        <v>123</v>
      </c>
      <c r="C27" s="250" t="e">
        <f>C20-25</f>
        <v>#DIV/0!</v>
      </c>
      <c r="D27" s="250" t="e">
        <f t="shared" ref="D27:X27" si="46">D20-D25</f>
        <v>#DIV/0!</v>
      </c>
      <c r="E27" s="250" t="e">
        <f t="shared" si="46"/>
        <v>#DIV/0!</v>
      </c>
      <c r="F27" s="250" t="e">
        <f t="shared" si="46"/>
        <v>#DIV/0!</v>
      </c>
      <c r="G27" s="250" t="e">
        <f t="shared" si="46"/>
        <v>#DIV/0!</v>
      </c>
      <c r="H27" s="250" t="e">
        <f t="shared" si="46"/>
        <v>#DIV/0!</v>
      </c>
      <c r="I27" s="250" t="e">
        <f t="shared" si="46"/>
        <v>#DIV/0!</v>
      </c>
      <c r="J27" s="250" t="e">
        <f t="shared" si="46"/>
        <v>#DIV/0!</v>
      </c>
      <c r="K27" s="250" t="e">
        <f t="shared" si="46"/>
        <v>#DIV/0!</v>
      </c>
      <c r="L27" s="250" t="e">
        <f t="shared" si="46"/>
        <v>#DIV/0!</v>
      </c>
      <c r="M27" s="250" t="e">
        <f t="shared" si="46"/>
        <v>#DIV/0!</v>
      </c>
      <c r="N27" s="250" t="e">
        <f t="shared" si="46"/>
        <v>#DIV/0!</v>
      </c>
      <c r="O27" s="250" t="e">
        <f t="shared" si="46"/>
        <v>#DIV/0!</v>
      </c>
      <c r="P27" s="250" t="e">
        <f t="shared" si="46"/>
        <v>#DIV/0!</v>
      </c>
      <c r="Q27" s="250" t="e">
        <f t="shared" si="46"/>
        <v>#DIV/0!</v>
      </c>
      <c r="R27" s="250" t="e">
        <f t="shared" si="46"/>
        <v>#DIV/0!</v>
      </c>
      <c r="S27" s="250" t="e">
        <f t="shared" si="46"/>
        <v>#DIV/0!</v>
      </c>
      <c r="T27" s="250" t="e">
        <f t="shared" si="46"/>
        <v>#DIV/0!</v>
      </c>
      <c r="U27" s="250" t="e">
        <f t="shared" si="46"/>
        <v>#DIV/0!</v>
      </c>
      <c r="V27" s="250" t="e">
        <f t="shared" si="46"/>
        <v>#DIV/0!</v>
      </c>
      <c r="W27" s="250" t="e">
        <f t="shared" si="46"/>
        <v>#DIV/0!</v>
      </c>
      <c r="X27" s="250" t="e">
        <f t="shared" si="46"/>
        <v>#DIV/0!</v>
      </c>
      <c r="Y27" s="250" t="e">
        <f t="shared" ref="Y27:AQ27" si="47">Y20-Y25</f>
        <v>#DIV/0!</v>
      </c>
      <c r="Z27" s="250" t="e">
        <f t="shared" si="47"/>
        <v>#DIV/0!</v>
      </c>
      <c r="AA27" s="250" t="e">
        <f t="shared" si="47"/>
        <v>#DIV/0!</v>
      </c>
      <c r="AB27" s="250" t="e">
        <f t="shared" si="47"/>
        <v>#DIV/0!</v>
      </c>
      <c r="AC27" s="250" t="e">
        <f t="shared" si="47"/>
        <v>#DIV/0!</v>
      </c>
      <c r="AD27" s="250" t="e">
        <f t="shared" si="47"/>
        <v>#DIV/0!</v>
      </c>
      <c r="AE27" s="250" t="e">
        <f t="shared" si="47"/>
        <v>#DIV/0!</v>
      </c>
      <c r="AF27" s="250" t="e">
        <f t="shared" si="47"/>
        <v>#DIV/0!</v>
      </c>
      <c r="AG27" s="250" t="e">
        <f t="shared" si="47"/>
        <v>#DIV/0!</v>
      </c>
      <c r="AH27" s="250" t="e">
        <f t="shared" si="47"/>
        <v>#DIV/0!</v>
      </c>
      <c r="AI27" s="250" t="e">
        <f t="shared" si="47"/>
        <v>#DIV/0!</v>
      </c>
      <c r="AJ27" s="250" t="e">
        <f t="shared" si="47"/>
        <v>#DIV/0!</v>
      </c>
      <c r="AK27" s="250" t="e">
        <f t="shared" si="47"/>
        <v>#DIV/0!</v>
      </c>
      <c r="AL27" s="250" t="e">
        <f t="shared" si="47"/>
        <v>#DIV/0!</v>
      </c>
      <c r="AM27" s="250" t="e">
        <f t="shared" si="47"/>
        <v>#DIV/0!</v>
      </c>
      <c r="AN27" s="250" t="e">
        <f t="shared" si="47"/>
        <v>#DIV/0!</v>
      </c>
      <c r="AO27" s="250" t="e">
        <f t="shared" si="47"/>
        <v>#DIV/0!</v>
      </c>
      <c r="AP27" s="250" t="e">
        <f t="shared" si="47"/>
        <v>#DIV/0!</v>
      </c>
      <c r="AQ27" s="251" t="e">
        <f t="shared" si="47"/>
        <v>#DIV/0!</v>
      </c>
    </row>
    <row r="28" spans="2:43" s="195" customFormat="1" x14ac:dyDescent="0.3">
      <c r="C28" s="197"/>
      <c r="D28" s="197"/>
      <c r="E28" s="197"/>
      <c r="F28" s="197"/>
      <c r="G28" s="197"/>
      <c r="H28" s="197"/>
      <c r="I28" s="197"/>
      <c r="J28" s="197"/>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row>
    <row r="29" spans="2:43" s="195" customFormat="1" ht="14.5" thickBot="1" x14ac:dyDescent="0.35">
      <c r="B29" s="198" t="s">
        <v>124</v>
      </c>
      <c r="C29" s="199"/>
      <c r="D29" s="200"/>
      <c r="E29" s="199"/>
      <c r="F29" s="199"/>
      <c r="G29" s="199"/>
      <c r="H29" s="199"/>
      <c r="I29" s="199"/>
      <c r="J29" s="199"/>
      <c r="K29" s="199"/>
      <c r="L29" s="199"/>
      <c r="M29" s="199"/>
      <c r="N29" s="199"/>
      <c r="O29" s="199"/>
      <c r="P29" s="199"/>
      <c r="Q29" s="199"/>
      <c r="R29" s="199"/>
      <c r="S29" s="199"/>
      <c r="T29" s="199"/>
      <c r="U29" s="199"/>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row>
    <row r="30" spans="2:43" x14ac:dyDescent="0.3">
      <c r="B30" s="223" t="s">
        <v>104</v>
      </c>
      <c r="C30" s="254">
        <f>'2- Data Entry'!B4</f>
        <v>0</v>
      </c>
      <c r="D30" s="254">
        <f t="shared" ref="D30:X30" si="48">C11+1</f>
        <v>1</v>
      </c>
      <c r="E30" s="254">
        <f t="shared" si="48"/>
        <v>2</v>
      </c>
      <c r="F30" s="254">
        <f t="shared" si="48"/>
        <v>3</v>
      </c>
      <c r="G30" s="254">
        <f t="shared" si="48"/>
        <v>4</v>
      </c>
      <c r="H30" s="254">
        <f t="shared" si="48"/>
        <v>5</v>
      </c>
      <c r="I30" s="254">
        <f t="shared" si="48"/>
        <v>6</v>
      </c>
      <c r="J30" s="254">
        <f t="shared" si="48"/>
        <v>7</v>
      </c>
      <c r="K30" s="254">
        <f t="shared" si="48"/>
        <v>8</v>
      </c>
      <c r="L30" s="254">
        <f t="shared" si="48"/>
        <v>9</v>
      </c>
      <c r="M30" s="254">
        <f t="shared" si="48"/>
        <v>10</v>
      </c>
      <c r="N30" s="254">
        <f t="shared" si="48"/>
        <v>11</v>
      </c>
      <c r="O30" s="254">
        <f t="shared" si="48"/>
        <v>12</v>
      </c>
      <c r="P30" s="254">
        <f t="shared" si="48"/>
        <v>13</v>
      </c>
      <c r="Q30" s="254">
        <f t="shared" si="48"/>
        <v>14</v>
      </c>
      <c r="R30" s="254">
        <f t="shared" si="48"/>
        <v>15</v>
      </c>
      <c r="S30" s="254">
        <f t="shared" si="48"/>
        <v>16</v>
      </c>
      <c r="T30" s="254">
        <f t="shared" si="48"/>
        <v>17</v>
      </c>
      <c r="U30" s="254">
        <f t="shared" si="48"/>
        <v>18</v>
      </c>
      <c r="V30" s="254">
        <f t="shared" si="48"/>
        <v>19</v>
      </c>
      <c r="W30" s="254">
        <f t="shared" si="48"/>
        <v>20</v>
      </c>
      <c r="X30" s="254">
        <f t="shared" si="48"/>
        <v>21</v>
      </c>
      <c r="Y30" s="254">
        <f t="shared" ref="Y30" si="49">X11+1</f>
        <v>22</v>
      </c>
      <c r="Z30" s="254">
        <f t="shared" ref="Z30" si="50">Y11+1</f>
        <v>23</v>
      </c>
      <c r="AA30" s="254">
        <f t="shared" ref="AA30" si="51">Z11+1</f>
        <v>24</v>
      </c>
      <c r="AB30" s="254">
        <f t="shared" ref="AB30" si="52">AA11+1</f>
        <v>25</v>
      </c>
      <c r="AC30" s="254">
        <f t="shared" ref="AC30" si="53">AB11+1</f>
        <v>26</v>
      </c>
      <c r="AD30" s="254">
        <f t="shared" ref="AD30" si="54">AC11+1</f>
        <v>27</v>
      </c>
      <c r="AE30" s="254">
        <f t="shared" ref="AE30" si="55">AD11+1</f>
        <v>28</v>
      </c>
      <c r="AF30" s="254">
        <f t="shared" ref="AF30" si="56">AE11+1</f>
        <v>29</v>
      </c>
      <c r="AG30" s="254">
        <f t="shared" ref="AG30" si="57">AF11+1</f>
        <v>30</v>
      </c>
      <c r="AH30" s="254">
        <f t="shared" ref="AH30" si="58">AG11+1</f>
        <v>31</v>
      </c>
      <c r="AI30" s="254">
        <f t="shared" ref="AI30" si="59">AH11+1</f>
        <v>32</v>
      </c>
      <c r="AJ30" s="254">
        <f t="shared" ref="AJ30" si="60">AI11+1</f>
        <v>33</v>
      </c>
      <c r="AK30" s="254">
        <f t="shared" ref="AK30" si="61">AJ11+1</f>
        <v>34</v>
      </c>
      <c r="AL30" s="254">
        <f t="shared" ref="AL30" si="62">AK11+1</f>
        <v>35</v>
      </c>
      <c r="AM30" s="254">
        <f t="shared" ref="AM30" si="63">AL11+1</f>
        <v>36</v>
      </c>
      <c r="AN30" s="254">
        <f t="shared" ref="AN30" si="64">AM11+1</f>
        <v>37</v>
      </c>
      <c r="AO30" s="254">
        <f t="shared" ref="AO30" si="65">AN11+1</f>
        <v>38</v>
      </c>
      <c r="AP30" s="254">
        <f t="shared" ref="AP30" si="66">AO11+1</f>
        <v>39</v>
      </c>
      <c r="AQ30" s="255">
        <f t="shared" ref="AQ30" si="67">AP11+1</f>
        <v>40</v>
      </c>
    </row>
    <row r="31" spans="2:43" s="195" customFormat="1" x14ac:dyDescent="0.3">
      <c r="B31" s="256" t="s">
        <v>125</v>
      </c>
      <c r="C31" s="253" t="e">
        <f>C27</f>
        <v>#DIV/0!</v>
      </c>
      <c r="D31" s="253" t="e">
        <f t="shared" ref="D31:X31" si="68">D27</f>
        <v>#DIV/0!</v>
      </c>
      <c r="E31" s="253" t="e">
        <f t="shared" si="68"/>
        <v>#DIV/0!</v>
      </c>
      <c r="F31" s="253" t="e">
        <f t="shared" si="68"/>
        <v>#DIV/0!</v>
      </c>
      <c r="G31" s="253" t="e">
        <f t="shared" si="68"/>
        <v>#DIV/0!</v>
      </c>
      <c r="H31" s="253" t="e">
        <f t="shared" si="68"/>
        <v>#DIV/0!</v>
      </c>
      <c r="I31" s="253" t="e">
        <f t="shared" si="68"/>
        <v>#DIV/0!</v>
      </c>
      <c r="J31" s="253" t="e">
        <f t="shared" si="68"/>
        <v>#DIV/0!</v>
      </c>
      <c r="K31" s="253" t="e">
        <f t="shared" si="68"/>
        <v>#DIV/0!</v>
      </c>
      <c r="L31" s="253" t="e">
        <f t="shared" si="68"/>
        <v>#DIV/0!</v>
      </c>
      <c r="M31" s="253" t="e">
        <f t="shared" si="68"/>
        <v>#DIV/0!</v>
      </c>
      <c r="N31" s="253" t="e">
        <f t="shared" si="68"/>
        <v>#DIV/0!</v>
      </c>
      <c r="O31" s="253" t="e">
        <f t="shared" si="68"/>
        <v>#DIV/0!</v>
      </c>
      <c r="P31" s="253" t="e">
        <f t="shared" si="68"/>
        <v>#DIV/0!</v>
      </c>
      <c r="Q31" s="253" t="e">
        <f t="shared" si="68"/>
        <v>#DIV/0!</v>
      </c>
      <c r="R31" s="253" t="e">
        <f t="shared" si="68"/>
        <v>#DIV/0!</v>
      </c>
      <c r="S31" s="253" t="e">
        <f t="shared" si="68"/>
        <v>#DIV/0!</v>
      </c>
      <c r="T31" s="253" t="e">
        <f t="shared" si="68"/>
        <v>#DIV/0!</v>
      </c>
      <c r="U31" s="253" t="e">
        <f t="shared" si="68"/>
        <v>#DIV/0!</v>
      </c>
      <c r="V31" s="253" t="e">
        <f t="shared" si="68"/>
        <v>#DIV/0!</v>
      </c>
      <c r="W31" s="253" t="e">
        <f t="shared" si="68"/>
        <v>#DIV/0!</v>
      </c>
      <c r="X31" s="253" t="e">
        <f t="shared" si="68"/>
        <v>#DIV/0!</v>
      </c>
      <c r="Y31" s="253" t="e">
        <f t="shared" ref="Y31:AQ31" si="69">Y27</f>
        <v>#DIV/0!</v>
      </c>
      <c r="Z31" s="253" t="e">
        <f t="shared" si="69"/>
        <v>#DIV/0!</v>
      </c>
      <c r="AA31" s="253" t="e">
        <f t="shared" si="69"/>
        <v>#DIV/0!</v>
      </c>
      <c r="AB31" s="253" t="e">
        <f t="shared" si="69"/>
        <v>#DIV/0!</v>
      </c>
      <c r="AC31" s="253" t="e">
        <f t="shared" si="69"/>
        <v>#DIV/0!</v>
      </c>
      <c r="AD31" s="253" t="e">
        <f t="shared" si="69"/>
        <v>#DIV/0!</v>
      </c>
      <c r="AE31" s="253" t="e">
        <f t="shared" si="69"/>
        <v>#DIV/0!</v>
      </c>
      <c r="AF31" s="253" t="e">
        <f t="shared" si="69"/>
        <v>#DIV/0!</v>
      </c>
      <c r="AG31" s="253" t="e">
        <f t="shared" si="69"/>
        <v>#DIV/0!</v>
      </c>
      <c r="AH31" s="253" t="e">
        <f t="shared" si="69"/>
        <v>#DIV/0!</v>
      </c>
      <c r="AI31" s="253" t="e">
        <f t="shared" si="69"/>
        <v>#DIV/0!</v>
      </c>
      <c r="AJ31" s="253" t="e">
        <f t="shared" si="69"/>
        <v>#DIV/0!</v>
      </c>
      <c r="AK31" s="253" t="e">
        <f t="shared" si="69"/>
        <v>#DIV/0!</v>
      </c>
      <c r="AL31" s="253" t="e">
        <f t="shared" si="69"/>
        <v>#DIV/0!</v>
      </c>
      <c r="AM31" s="253" t="e">
        <f t="shared" si="69"/>
        <v>#DIV/0!</v>
      </c>
      <c r="AN31" s="253" t="e">
        <f t="shared" si="69"/>
        <v>#DIV/0!</v>
      </c>
      <c r="AO31" s="253" t="e">
        <f t="shared" si="69"/>
        <v>#DIV/0!</v>
      </c>
      <c r="AP31" s="253" t="e">
        <f t="shared" si="69"/>
        <v>#DIV/0!</v>
      </c>
      <c r="AQ31" s="257" t="e">
        <f t="shared" si="69"/>
        <v>#DIV/0!</v>
      </c>
    </row>
    <row r="32" spans="2:43" s="195" customFormat="1" ht="14.5" thickBot="1" x14ac:dyDescent="0.35">
      <c r="B32" s="258" t="s">
        <v>126</v>
      </c>
      <c r="C32" s="259" t="e">
        <f>C27+'2- Data Entry'!$B$39+'2- Data Entry'!$B$41+'2- Data Entry'!$B$42</f>
        <v>#DIV/0!</v>
      </c>
      <c r="D32" s="260" t="e">
        <f>C32+D27</f>
        <v>#DIV/0!</v>
      </c>
      <c r="E32" s="260" t="e">
        <f>D32+E27</f>
        <v>#DIV/0!</v>
      </c>
      <c r="F32" s="260" t="e">
        <f t="shared" ref="F32:X32" si="70">E32+F27</f>
        <v>#DIV/0!</v>
      </c>
      <c r="G32" s="260" t="e">
        <f t="shared" si="70"/>
        <v>#DIV/0!</v>
      </c>
      <c r="H32" s="260" t="e">
        <f t="shared" si="70"/>
        <v>#DIV/0!</v>
      </c>
      <c r="I32" s="260" t="e">
        <f t="shared" si="70"/>
        <v>#DIV/0!</v>
      </c>
      <c r="J32" s="260" t="e">
        <f t="shared" si="70"/>
        <v>#DIV/0!</v>
      </c>
      <c r="K32" s="260" t="e">
        <f t="shared" si="70"/>
        <v>#DIV/0!</v>
      </c>
      <c r="L32" s="260" t="e">
        <f t="shared" si="70"/>
        <v>#DIV/0!</v>
      </c>
      <c r="M32" s="260" t="e">
        <f t="shared" si="70"/>
        <v>#DIV/0!</v>
      </c>
      <c r="N32" s="260" t="e">
        <f t="shared" si="70"/>
        <v>#DIV/0!</v>
      </c>
      <c r="O32" s="260" t="e">
        <f t="shared" si="70"/>
        <v>#DIV/0!</v>
      </c>
      <c r="P32" s="260" t="e">
        <f t="shared" si="70"/>
        <v>#DIV/0!</v>
      </c>
      <c r="Q32" s="260" t="e">
        <f t="shared" si="70"/>
        <v>#DIV/0!</v>
      </c>
      <c r="R32" s="260" t="e">
        <f t="shared" si="70"/>
        <v>#DIV/0!</v>
      </c>
      <c r="S32" s="260" t="e">
        <f t="shared" si="70"/>
        <v>#DIV/0!</v>
      </c>
      <c r="T32" s="260" t="e">
        <f t="shared" si="70"/>
        <v>#DIV/0!</v>
      </c>
      <c r="U32" s="260" t="e">
        <f t="shared" si="70"/>
        <v>#DIV/0!</v>
      </c>
      <c r="V32" s="260" t="e">
        <f t="shared" si="70"/>
        <v>#DIV/0!</v>
      </c>
      <c r="W32" s="260" t="e">
        <f t="shared" si="70"/>
        <v>#DIV/0!</v>
      </c>
      <c r="X32" s="260" t="e">
        <f t="shared" si="70"/>
        <v>#DIV/0!</v>
      </c>
      <c r="Y32" s="260" t="e">
        <f t="shared" ref="Y32" si="71">X32+Y27</f>
        <v>#DIV/0!</v>
      </c>
      <c r="Z32" s="260" t="e">
        <f t="shared" ref="Z32" si="72">Y32+Z27</f>
        <v>#DIV/0!</v>
      </c>
      <c r="AA32" s="260" t="e">
        <f t="shared" ref="AA32" si="73">Z32+AA27</f>
        <v>#DIV/0!</v>
      </c>
      <c r="AB32" s="260" t="e">
        <f t="shared" ref="AB32" si="74">AA32+AB27</f>
        <v>#DIV/0!</v>
      </c>
      <c r="AC32" s="260" t="e">
        <f t="shared" ref="AC32" si="75">AB32+AC27</f>
        <v>#DIV/0!</v>
      </c>
      <c r="AD32" s="260" t="e">
        <f t="shared" ref="AD32" si="76">AC32+AD27</f>
        <v>#DIV/0!</v>
      </c>
      <c r="AE32" s="260" t="e">
        <f t="shared" ref="AE32" si="77">AD32+AE27</f>
        <v>#DIV/0!</v>
      </c>
      <c r="AF32" s="260" t="e">
        <f t="shared" ref="AF32" si="78">AE32+AF27</f>
        <v>#DIV/0!</v>
      </c>
      <c r="AG32" s="260" t="e">
        <f t="shared" ref="AG32" si="79">AF32+AG27</f>
        <v>#DIV/0!</v>
      </c>
      <c r="AH32" s="260" t="e">
        <f t="shared" ref="AH32" si="80">AG32+AH27</f>
        <v>#DIV/0!</v>
      </c>
      <c r="AI32" s="260" t="e">
        <f t="shared" ref="AI32" si="81">AH32+AI27</f>
        <v>#DIV/0!</v>
      </c>
      <c r="AJ32" s="260" t="e">
        <f t="shared" ref="AJ32" si="82">AI32+AJ27</f>
        <v>#DIV/0!</v>
      </c>
      <c r="AK32" s="260" t="e">
        <f t="shared" ref="AK32" si="83">AJ32+AK27</f>
        <v>#DIV/0!</v>
      </c>
      <c r="AL32" s="260" t="e">
        <f t="shared" ref="AL32" si="84">AK32+AL27</f>
        <v>#DIV/0!</v>
      </c>
      <c r="AM32" s="260" t="e">
        <f t="shared" ref="AM32" si="85">AL32+AM27</f>
        <v>#DIV/0!</v>
      </c>
      <c r="AN32" s="260" t="e">
        <f t="shared" ref="AN32" si="86">AM32+AN27</f>
        <v>#DIV/0!</v>
      </c>
      <c r="AO32" s="260" t="e">
        <f t="shared" ref="AO32" si="87">AN32+AO27</f>
        <v>#DIV/0!</v>
      </c>
      <c r="AP32" s="260" t="e">
        <f t="shared" ref="AP32" si="88">AO32+AP27</f>
        <v>#DIV/0!</v>
      </c>
      <c r="AQ32" s="261" t="e">
        <f t="shared" ref="AQ32" si="89">AP32+AQ27</f>
        <v>#DIV/0!</v>
      </c>
    </row>
    <row r="33" spans="2:24" x14ac:dyDescent="0.3">
      <c r="B33" s="4"/>
      <c r="C33" s="21"/>
      <c r="D33" s="22"/>
      <c r="E33" s="22"/>
      <c r="F33" s="22"/>
      <c r="G33" s="23"/>
      <c r="H33" s="23"/>
      <c r="I33" s="23"/>
      <c r="J33" s="23"/>
      <c r="K33" s="23"/>
      <c r="L33" s="23"/>
      <c r="M33" s="23"/>
      <c r="N33" s="23"/>
      <c r="O33" s="23"/>
      <c r="P33" s="23"/>
      <c r="Q33" s="23"/>
      <c r="R33" s="23"/>
      <c r="S33" s="23"/>
      <c r="T33" s="23"/>
      <c r="U33" s="23"/>
      <c r="V33" s="23"/>
      <c r="W33" s="23"/>
      <c r="X33" s="23"/>
    </row>
    <row r="34" spans="2:24" x14ac:dyDescent="0.3">
      <c r="B34" s="14"/>
      <c r="C34" s="14"/>
      <c r="D34" s="14"/>
      <c r="E34" s="14"/>
      <c r="F34" s="14"/>
      <c r="G34" s="14"/>
      <c r="H34" s="14"/>
      <c r="I34" s="14"/>
      <c r="J34" s="14"/>
      <c r="K34" s="14"/>
      <c r="L34" s="14"/>
      <c r="M34" s="14"/>
      <c r="N34" s="14"/>
      <c r="O34" s="14"/>
      <c r="P34" s="14"/>
      <c r="Q34" s="14"/>
      <c r="R34" s="14"/>
      <c r="S34" s="14"/>
      <c r="T34" s="14"/>
      <c r="U34" s="14"/>
      <c r="V34" s="14"/>
      <c r="W34" s="14"/>
      <c r="X34" s="14"/>
    </row>
    <row r="35" spans="2:24" x14ac:dyDescent="0.3">
      <c r="B35" s="14"/>
      <c r="C35" s="14"/>
      <c r="D35" s="14"/>
      <c r="E35" s="14"/>
      <c r="F35" s="14"/>
      <c r="G35" s="14"/>
      <c r="H35" s="14"/>
      <c r="I35" s="14"/>
      <c r="J35" s="14"/>
      <c r="K35" s="14"/>
      <c r="L35" s="14"/>
      <c r="M35" s="14"/>
      <c r="N35" s="14"/>
      <c r="O35" s="14"/>
      <c r="P35" s="14"/>
      <c r="Q35" s="14"/>
      <c r="R35" s="14"/>
      <c r="S35" s="14"/>
      <c r="T35" s="14"/>
      <c r="U35" s="14"/>
      <c r="V35" s="14"/>
      <c r="W35" s="14"/>
      <c r="X35" s="14"/>
    </row>
    <row r="36" spans="2:24" x14ac:dyDescent="0.3">
      <c r="B36" s="14"/>
      <c r="C36" s="14"/>
      <c r="D36" s="14"/>
      <c r="E36" s="14"/>
      <c r="F36" s="14"/>
      <c r="G36" s="14"/>
      <c r="H36" s="14"/>
      <c r="I36" s="14"/>
      <c r="J36" s="14"/>
      <c r="K36" s="14"/>
      <c r="L36" s="14"/>
      <c r="M36" s="14"/>
      <c r="N36" s="14"/>
      <c r="O36" s="14"/>
      <c r="P36" s="14"/>
      <c r="Q36" s="14"/>
      <c r="R36" s="14"/>
      <c r="S36" s="14"/>
      <c r="T36" s="14"/>
      <c r="U36" s="14"/>
      <c r="V36" s="14"/>
      <c r="W36" s="14"/>
      <c r="X36" s="14"/>
    </row>
    <row r="37" spans="2:24" x14ac:dyDescent="0.3">
      <c r="B37" s="14"/>
      <c r="C37" s="14"/>
      <c r="D37" s="14"/>
      <c r="E37" s="14"/>
      <c r="F37" s="14"/>
      <c r="G37" s="14"/>
      <c r="H37" s="14"/>
      <c r="I37" s="14"/>
      <c r="J37" s="14"/>
      <c r="K37" s="14"/>
      <c r="L37" s="14"/>
      <c r="M37" s="14"/>
      <c r="N37" s="14"/>
      <c r="O37" s="14"/>
      <c r="P37" s="14"/>
      <c r="Q37" s="14"/>
      <c r="R37" s="14"/>
      <c r="S37" s="14"/>
      <c r="T37" s="14"/>
      <c r="U37" s="14"/>
      <c r="V37" s="14"/>
      <c r="W37" s="14"/>
      <c r="X37" s="14"/>
    </row>
    <row r="38" spans="2:24" x14ac:dyDescent="0.3">
      <c r="B38" s="14"/>
      <c r="C38" s="14"/>
      <c r="D38" s="14"/>
      <c r="E38" s="14"/>
      <c r="F38" s="14"/>
      <c r="G38" s="14"/>
      <c r="H38" s="14"/>
      <c r="I38" s="14"/>
      <c r="J38" s="14"/>
      <c r="K38" s="14"/>
      <c r="L38" s="14"/>
      <c r="M38" s="14"/>
      <c r="N38" s="14"/>
      <c r="O38" s="14"/>
      <c r="P38" s="14"/>
      <c r="Q38" s="14"/>
      <c r="R38" s="14"/>
      <c r="S38" s="14"/>
      <c r="T38" s="14"/>
      <c r="U38" s="14"/>
      <c r="V38" s="14"/>
      <c r="W38" s="14"/>
      <c r="X38" s="14"/>
    </row>
    <row r="39" spans="2:24" x14ac:dyDescent="0.3">
      <c r="B39" s="14"/>
      <c r="C39" s="14"/>
      <c r="D39" s="14"/>
      <c r="E39" s="14"/>
      <c r="F39" s="14"/>
      <c r="G39" s="14"/>
      <c r="H39" s="14"/>
      <c r="I39" s="14"/>
      <c r="J39" s="14"/>
      <c r="K39" s="14"/>
      <c r="L39" s="14"/>
      <c r="M39" s="14"/>
      <c r="N39" s="14"/>
      <c r="O39" s="14"/>
      <c r="P39" s="14"/>
      <c r="Q39" s="14"/>
      <c r="R39" s="14"/>
      <c r="S39" s="14"/>
      <c r="T39" s="14"/>
      <c r="U39" s="14"/>
      <c r="V39" s="14"/>
      <c r="W39" s="14"/>
      <c r="X39" s="14"/>
    </row>
    <row r="40" spans="2:24" x14ac:dyDescent="0.3">
      <c r="B40" s="14"/>
      <c r="C40" s="14"/>
      <c r="D40" s="14"/>
      <c r="E40" s="14"/>
      <c r="F40" s="14"/>
      <c r="G40" s="14"/>
      <c r="H40" s="14"/>
      <c r="I40" s="14"/>
      <c r="J40" s="14"/>
      <c r="K40" s="14"/>
      <c r="L40" s="14"/>
      <c r="M40" s="14"/>
      <c r="N40" s="14"/>
      <c r="O40" s="14"/>
      <c r="P40" s="14"/>
      <c r="Q40" s="14"/>
      <c r="R40" s="14"/>
      <c r="S40" s="14"/>
      <c r="T40" s="14"/>
      <c r="U40" s="14"/>
      <c r="V40" s="14"/>
      <c r="W40" s="14"/>
      <c r="X40" s="14"/>
    </row>
    <row r="41" spans="2:24" x14ac:dyDescent="0.3">
      <c r="B41" s="14"/>
      <c r="C41" s="14"/>
      <c r="D41" s="14"/>
      <c r="E41" s="14"/>
      <c r="F41" s="14"/>
      <c r="G41" s="14"/>
      <c r="H41" s="14"/>
      <c r="I41" s="14"/>
      <c r="J41" s="14"/>
      <c r="K41" s="14"/>
      <c r="L41" s="14"/>
      <c r="M41" s="14"/>
      <c r="N41" s="14"/>
      <c r="O41" s="14"/>
      <c r="P41" s="14"/>
      <c r="Q41" s="14"/>
      <c r="R41" s="14"/>
      <c r="S41" s="14"/>
      <c r="T41" s="14"/>
      <c r="U41" s="14"/>
      <c r="V41" s="14"/>
      <c r="W41" s="14"/>
      <c r="X41" s="14"/>
    </row>
    <row r="42" spans="2:24" x14ac:dyDescent="0.3">
      <c r="B42" s="14"/>
      <c r="C42" s="14"/>
      <c r="D42" s="14"/>
      <c r="E42" s="14"/>
      <c r="F42" s="14"/>
      <c r="G42" s="14"/>
      <c r="H42" s="14"/>
      <c r="I42" s="14"/>
      <c r="J42" s="14"/>
      <c r="K42" s="14"/>
      <c r="L42" s="14"/>
      <c r="M42" s="14"/>
      <c r="N42" s="14"/>
      <c r="O42" s="14"/>
      <c r="P42" s="14"/>
      <c r="Q42" s="14"/>
      <c r="R42" s="14"/>
      <c r="S42" s="14"/>
      <c r="T42" s="14"/>
      <c r="U42" s="14"/>
      <c r="V42" s="14"/>
      <c r="W42" s="14"/>
      <c r="X42" s="14"/>
    </row>
    <row r="43" spans="2:24" x14ac:dyDescent="0.3">
      <c r="B43" s="14"/>
      <c r="C43" s="14"/>
      <c r="D43" s="14"/>
      <c r="E43" s="14"/>
      <c r="F43" s="14"/>
      <c r="G43" s="14"/>
      <c r="H43" s="14"/>
      <c r="I43" s="14"/>
      <c r="J43" s="14"/>
      <c r="K43" s="14"/>
      <c r="L43" s="14"/>
      <c r="M43" s="14"/>
      <c r="N43" s="14"/>
      <c r="O43" s="14"/>
      <c r="P43" s="14"/>
      <c r="Q43" s="14"/>
      <c r="R43" s="14"/>
      <c r="S43" s="14"/>
      <c r="T43" s="14"/>
      <c r="U43" s="14"/>
      <c r="V43" s="14"/>
      <c r="W43" s="14"/>
      <c r="X43" s="14"/>
    </row>
    <row r="44" spans="2:24" x14ac:dyDescent="0.3">
      <c r="B44" s="14"/>
      <c r="C44" s="14"/>
      <c r="D44" s="14"/>
      <c r="E44" s="14"/>
      <c r="F44" s="14"/>
      <c r="G44" s="14"/>
      <c r="H44" s="14"/>
      <c r="I44" s="14"/>
      <c r="J44" s="14"/>
      <c r="K44" s="14"/>
      <c r="L44" s="14"/>
      <c r="M44" s="14"/>
      <c r="N44" s="14"/>
      <c r="O44" s="14"/>
      <c r="P44" s="14"/>
      <c r="Q44" s="14"/>
      <c r="R44" s="14"/>
      <c r="S44" s="14"/>
      <c r="T44" s="14"/>
      <c r="U44" s="14"/>
      <c r="V44" s="14"/>
      <c r="W44" s="14"/>
      <c r="X44" s="14"/>
    </row>
    <row r="45" spans="2:24" x14ac:dyDescent="0.3">
      <c r="B45" s="14"/>
      <c r="C45" s="14"/>
      <c r="D45" s="14"/>
      <c r="E45" s="14"/>
      <c r="F45" s="14"/>
      <c r="G45" s="14"/>
      <c r="H45" s="14"/>
      <c r="I45" s="14"/>
      <c r="J45" s="14"/>
      <c r="K45" s="14"/>
      <c r="L45" s="14"/>
      <c r="M45" s="14"/>
      <c r="N45" s="14"/>
      <c r="O45" s="14"/>
      <c r="P45" s="14"/>
      <c r="Q45" s="14"/>
      <c r="R45" s="14"/>
      <c r="S45" s="14"/>
      <c r="T45" s="14"/>
      <c r="U45" s="14"/>
      <c r="V45" s="14"/>
      <c r="W45" s="14"/>
      <c r="X45" s="14"/>
    </row>
    <row r="47" spans="2:24" x14ac:dyDescent="0.3">
      <c r="B47" s="14"/>
      <c r="C47" s="14"/>
      <c r="D47" s="14"/>
      <c r="E47" s="14"/>
      <c r="F47" s="14"/>
      <c r="G47" s="14"/>
      <c r="H47" s="14"/>
      <c r="I47" s="14"/>
      <c r="J47" s="14"/>
      <c r="K47" s="14"/>
      <c r="L47" s="14"/>
      <c r="M47" s="14"/>
      <c r="N47" s="14"/>
      <c r="O47" s="14"/>
      <c r="P47" s="14"/>
      <c r="Q47" s="14"/>
      <c r="R47" s="14"/>
      <c r="S47" s="14"/>
      <c r="T47" s="14"/>
      <c r="U47" s="14"/>
      <c r="V47" s="14"/>
      <c r="W47" s="14"/>
      <c r="X47" s="14"/>
    </row>
    <row r="48" spans="2:24" x14ac:dyDescent="0.3">
      <c r="B48" s="14"/>
      <c r="C48" s="14"/>
      <c r="D48" s="14"/>
      <c r="E48" s="14"/>
      <c r="F48" s="14"/>
      <c r="G48" s="14"/>
      <c r="H48" s="14"/>
      <c r="I48" s="14"/>
      <c r="J48" s="14"/>
      <c r="K48" s="14"/>
      <c r="L48" s="14"/>
      <c r="M48" s="14"/>
      <c r="N48" s="14"/>
      <c r="O48" s="14"/>
      <c r="P48" s="14"/>
      <c r="Q48" s="14"/>
      <c r="R48" s="14"/>
      <c r="S48" s="14"/>
      <c r="T48" s="14"/>
      <c r="U48" s="14"/>
      <c r="V48" s="14"/>
      <c r="W48" s="14"/>
      <c r="X48" s="14"/>
    </row>
    <row r="49" spans="2:24" x14ac:dyDescent="0.3">
      <c r="B49" s="14"/>
      <c r="C49" s="14"/>
      <c r="D49" s="14"/>
      <c r="E49" s="14"/>
      <c r="F49" s="14"/>
      <c r="G49" s="14"/>
      <c r="H49" s="14"/>
      <c r="I49" s="14"/>
      <c r="J49" s="14"/>
      <c r="K49" s="14"/>
      <c r="L49" s="14"/>
      <c r="M49" s="14"/>
      <c r="N49" s="14"/>
      <c r="O49" s="14"/>
      <c r="P49" s="14"/>
      <c r="Q49" s="14"/>
      <c r="R49" s="14"/>
      <c r="S49" s="14"/>
      <c r="T49" s="14"/>
      <c r="U49" s="14"/>
      <c r="V49" s="14"/>
      <c r="W49" s="14"/>
      <c r="X49" s="14"/>
    </row>
    <row r="50" spans="2:24" x14ac:dyDescent="0.3">
      <c r="B50" s="14"/>
      <c r="C50" s="14"/>
      <c r="D50" s="14"/>
      <c r="E50" s="14"/>
      <c r="F50" s="14"/>
      <c r="G50" s="14"/>
      <c r="H50" s="14"/>
      <c r="I50" s="14"/>
      <c r="J50" s="14"/>
      <c r="K50" s="14"/>
      <c r="L50" s="14"/>
      <c r="M50" s="14"/>
      <c r="N50" s="14"/>
      <c r="O50" s="14"/>
      <c r="P50" s="14"/>
      <c r="Q50" s="14"/>
      <c r="R50" s="14"/>
      <c r="S50" s="14"/>
      <c r="T50" s="14"/>
      <c r="U50" s="14"/>
      <c r="V50" s="14"/>
      <c r="W50" s="14"/>
      <c r="X50" s="14"/>
    </row>
    <row r="51" spans="2:24" x14ac:dyDescent="0.3">
      <c r="B51" s="14"/>
      <c r="C51" s="14"/>
      <c r="D51" s="14"/>
      <c r="E51" s="14"/>
      <c r="F51" s="14"/>
      <c r="G51" s="14"/>
      <c r="H51" s="14"/>
      <c r="I51" s="14"/>
      <c r="J51" s="14"/>
      <c r="K51" s="14"/>
      <c r="L51" s="14"/>
      <c r="M51" s="14"/>
      <c r="N51" s="14"/>
      <c r="O51" s="14"/>
      <c r="P51" s="14"/>
      <c r="Q51" s="14"/>
      <c r="R51" s="14"/>
      <c r="S51" s="14"/>
      <c r="T51" s="14"/>
      <c r="U51" s="14"/>
      <c r="V51" s="14"/>
      <c r="W51" s="14"/>
      <c r="X51" s="14"/>
    </row>
    <row r="52" spans="2:24" x14ac:dyDescent="0.3">
      <c r="B52" s="14"/>
      <c r="C52" s="14"/>
      <c r="D52" s="14"/>
      <c r="E52" s="14"/>
      <c r="F52" s="14"/>
      <c r="G52" s="14"/>
      <c r="H52" s="14"/>
      <c r="I52" s="14"/>
      <c r="J52" s="14"/>
      <c r="K52" s="14"/>
      <c r="L52" s="14"/>
      <c r="M52" s="14"/>
      <c r="N52" s="14"/>
      <c r="O52" s="14"/>
      <c r="P52" s="14"/>
      <c r="Q52" s="14"/>
      <c r="R52" s="14"/>
      <c r="S52" s="14"/>
      <c r="T52" s="14"/>
      <c r="U52" s="14"/>
      <c r="V52" s="14"/>
      <c r="W52" s="14"/>
      <c r="X52" s="14"/>
    </row>
    <row r="53" spans="2:24" x14ac:dyDescent="0.3">
      <c r="B53" s="14"/>
      <c r="C53" s="14"/>
      <c r="D53" s="14"/>
      <c r="E53" s="14"/>
      <c r="F53" s="14"/>
      <c r="G53" s="14"/>
      <c r="H53" s="14"/>
      <c r="I53" s="14"/>
      <c r="J53" s="14"/>
      <c r="K53" s="14"/>
      <c r="L53" s="14"/>
      <c r="M53" s="14"/>
      <c r="N53" s="14"/>
      <c r="O53" s="14"/>
      <c r="P53" s="14"/>
      <c r="Q53" s="14"/>
      <c r="R53" s="14"/>
      <c r="S53" s="14"/>
      <c r="T53" s="14"/>
      <c r="U53" s="14"/>
      <c r="V53" s="14"/>
      <c r="W53" s="14"/>
      <c r="X53" s="14"/>
    </row>
    <row r="54" spans="2:24" x14ac:dyDescent="0.3">
      <c r="B54" s="14"/>
      <c r="C54" s="14"/>
      <c r="D54" s="14"/>
      <c r="E54" s="14"/>
      <c r="F54" s="14"/>
      <c r="G54" s="14"/>
      <c r="H54" s="14"/>
      <c r="I54" s="14"/>
      <c r="J54" s="14"/>
      <c r="K54" s="14"/>
      <c r="L54" s="14"/>
      <c r="M54" s="14"/>
      <c r="N54" s="14"/>
      <c r="O54" s="14"/>
      <c r="P54" s="14"/>
      <c r="Q54" s="14"/>
      <c r="R54" s="14"/>
      <c r="S54" s="14"/>
      <c r="T54" s="14"/>
      <c r="U54" s="14"/>
      <c r="V54" s="14"/>
      <c r="W54" s="14"/>
      <c r="X54" s="14"/>
    </row>
    <row r="55" spans="2:24" x14ac:dyDescent="0.3">
      <c r="B55" s="14"/>
      <c r="C55" s="14"/>
      <c r="D55" s="14"/>
      <c r="E55" s="14"/>
      <c r="F55" s="14"/>
      <c r="G55" s="14"/>
      <c r="H55" s="14"/>
      <c r="I55" s="14"/>
      <c r="J55" s="14"/>
      <c r="K55" s="14"/>
      <c r="L55" s="14"/>
      <c r="M55" s="14"/>
      <c r="N55" s="14"/>
      <c r="O55" s="14"/>
      <c r="P55" s="14"/>
      <c r="Q55" s="14"/>
      <c r="R55" s="14"/>
      <c r="S55" s="14"/>
      <c r="T55" s="14"/>
      <c r="U55" s="14"/>
      <c r="V55" s="14"/>
      <c r="W55" s="14"/>
      <c r="X55" s="14"/>
    </row>
    <row r="56" spans="2:24" x14ac:dyDescent="0.3">
      <c r="B56" s="14"/>
      <c r="C56" s="14"/>
      <c r="D56" s="14"/>
      <c r="E56" s="14"/>
      <c r="F56" s="14"/>
      <c r="G56" s="14"/>
      <c r="H56" s="14"/>
      <c r="I56" s="14"/>
      <c r="J56" s="14"/>
      <c r="K56" s="14"/>
      <c r="L56" s="14"/>
      <c r="M56" s="14"/>
      <c r="N56" s="14"/>
      <c r="O56" s="14"/>
      <c r="P56" s="14"/>
      <c r="Q56" s="14"/>
      <c r="R56" s="14"/>
      <c r="S56" s="14"/>
      <c r="T56" s="14"/>
      <c r="U56" s="14"/>
      <c r="V56" s="14"/>
      <c r="W56" s="14"/>
      <c r="X56" s="14"/>
    </row>
    <row r="57" spans="2:24" x14ac:dyDescent="0.3">
      <c r="B57" s="14"/>
      <c r="C57" s="14"/>
      <c r="D57" s="14"/>
      <c r="E57" s="14"/>
      <c r="F57" s="14"/>
      <c r="G57" s="14"/>
      <c r="H57" s="14"/>
      <c r="I57" s="14"/>
      <c r="J57" s="14"/>
      <c r="K57" s="14"/>
      <c r="L57" s="14"/>
      <c r="M57" s="14"/>
      <c r="N57" s="14"/>
      <c r="O57" s="14"/>
      <c r="P57" s="14"/>
      <c r="Q57" s="14"/>
      <c r="R57" s="14"/>
      <c r="S57" s="14"/>
      <c r="T57" s="14"/>
      <c r="U57" s="14"/>
      <c r="V57" s="14"/>
      <c r="W57" s="14"/>
      <c r="X57" s="14"/>
    </row>
    <row r="58" spans="2:24" x14ac:dyDescent="0.3">
      <c r="B58" s="14"/>
      <c r="C58" s="14"/>
      <c r="D58" s="14"/>
      <c r="E58" s="14"/>
      <c r="F58" s="14"/>
      <c r="G58" s="14"/>
      <c r="H58" s="14"/>
      <c r="I58" s="14"/>
      <c r="J58" s="14"/>
      <c r="K58" s="14"/>
      <c r="L58" s="14"/>
      <c r="M58" s="14"/>
      <c r="N58" s="14"/>
      <c r="O58" s="14"/>
      <c r="P58" s="14"/>
      <c r="Q58" s="14"/>
      <c r="R58" s="14"/>
      <c r="S58" s="14"/>
      <c r="T58" s="14"/>
      <c r="U58" s="14"/>
      <c r="V58" s="14"/>
      <c r="W58" s="14"/>
      <c r="X58" s="14"/>
    </row>
    <row r="59" spans="2:24" x14ac:dyDescent="0.3">
      <c r="B59" s="14"/>
      <c r="C59" s="14"/>
      <c r="D59" s="14"/>
      <c r="E59" s="14"/>
      <c r="F59" s="14"/>
      <c r="G59" s="14"/>
      <c r="H59" s="14"/>
      <c r="I59" s="14"/>
      <c r="J59" s="14"/>
      <c r="K59" s="14"/>
      <c r="L59" s="14"/>
      <c r="M59" s="14"/>
      <c r="N59" s="14"/>
      <c r="O59" s="14"/>
      <c r="P59" s="14"/>
      <c r="Q59" s="14"/>
      <c r="R59" s="14"/>
      <c r="S59" s="14"/>
      <c r="T59" s="14"/>
      <c r="U59" s="14"/>
      <c r="V59" s="14"/>
      <c r="W59" s="14"/>
      <c r="X59" s="14"/>
    </row>
    <row r="60" spans="2:24" x14ac:dyDescent="0.3">
      <c r="B60" s="14"/>
      <c r="C60" s="14"/>
      <c r="D60" s="14"/>
      <c r="E60" s="14"/>
      <c r="F60" s="14"/>
      <c r="G60" s="14"/>
      <c r="H60" s="14"/>
      <c r="I60" s="14"/>
      <c r="J60" s="14"/>
      <c r="K60" s="14"/>
      <c r="L60" s="14"/>
      <c r="M60" s="14"/>
      <c r="N60" s="14"/>
      <c r="O60" s="14"/>
      <c r="P60" s="14"/>
      <c r="Q60" s="14"/>
      <c r="R60" s="14"/>
      <c r="S60" s="14"/>
      <c r="T60" s="14"/>
      <c r="U60" s="14"/>
      <c r="V60" s="14"/>
      <c r="W60" s="14"/>
      <c r="X60" s="14"/>
    </row>
    <row r="61" spans="2:24" x14ac:dyDescent="0.3">
      <c r="B61" s="14"/>
      <c r="C61" s="14"/>
      <c r="D61" s="14"/>
      <c r="E61" s="14"/>
      <c r="F61" s="14"/>
      <c r="G61" s="14"/>
      <c r="H61" s="14"/>
      <c r="I61" s="14"/>
      <c r="J61" s="14"/>
      <c r="K61" s="14"/>
      <c r="L61" s="14"/>
      <c r="M61" s="14"/>
      <c r="N61" s="14"/>
      <c r="O61" s="14"/>
      <c r="P61" s="14"/>
      <c r="Q61" s="14"/>
      <c r="R61" s="14"/>
      <c r="S61" s="14"/>
      <c r="T61" s="14"/>
      <c r="U61" s="14"/>
      <c r="V61" s="14"/>
      <c r="W61" s="14"/>
      <c r="X61" s="14"/>
    </row>
    <row r="62" spans="2:24" x14ac:dyDescent="0.3">
      <c r="B62" s="14"/>
      <c r="C62" s="14"/>
      <c r="D62" s="14"/>
      <c r="E62" s="14"/>
      <c r="F62" s="14"/>
      <c r="G62" s="14"/>
      <c r="H62" s="14"/>
      <c r="I62" s="14"/>
      <c r="J62" s="14"/>
      <c r="K62" s="14"/>
      <c r="L62" s="14"/>
      <c r="M62" s="14"/>
      <c r="N62" s="14"/>
      <c r="O62" s="14"/>
      <c r="P62" s="14"/>
      <c r="Q62" s="14"/>
      <c r="R62" s="14"/>
      <c r="S62" s="14"/>
      <c r="T62" s="14"/>
      <c r="U62" s="14"/>
      <c r="V62" s="14"/>
      <c r="W62" s="14"/>
      <c r="X62" s="14"/>
    </row>
    <row r="63" spans="2:24" x14ac:dyDescent="0.3">
      <c r="B63" s="14"/>
      <c r="C63" s="14"/>
      <c r="D63" s="14"/>
      <c r="E63" s="14"/>
      <c r="F63" s="14"/>
      <c r="G63" s="14"/>
      <c r="H63" s="14"/>
      <c r="I63" s="14"/>
      <c r="J63" s="14"/>
      <c r="K63" s="14"/>
      <c r="L63" s="14"/>
      <c r="M63" s="14"/>
      <c r="N63" s="14"/>
      <c r="O63" s="14"/>
      <c r="P63" s="14"/>
      <c r="Q63" s="14"/>
      <c r="R63" s="14"/>
      <c r="S63" s="14"/>
      <c r="T63" s="14"/>
      <c r="U63" s="14"/>
      <c r="V63" s="14"/>
      <c r="W63" s="14"/>
      <c r="X63" s="14"/>
    </row>
    <row r="68" spans="2:24" x14ac:dyDescent="0.3">
      <c r="B68" s="14"/>
      <c r="C68" s="14"/>
      <c r="D68" s="14"/>
      <c r="E68" s="14"/>
      <c r="F68" s="14"/>
      <c r="G68" s="14"/>
      <c r="H68" s="14"/>
      <c r="I68" s="14"/>
      <c r="J68" s="14"/>
      <c r="K68" s="14"/>
      <c r="L68" s="14"/>
      <c r="M68" s="14"/>
      <c r="N68" s="14"/>
      <c r="O68" s="14"/>
      <c r="P68" s="14"/>
      <c r="Q68" s="14"/>
      <c r="R68" s="14"/>
      <c r="S68" s="14"/>
      <c r="T68" s="14"/>
      <c r="U68" s="14"/>
      <c r="V68" s="14"/>
      <c r="W68" s="14"/>
      <c r="X68" s="14"/>
    </row>
    <row r="69" spans="2:24" x14ac:dyDescent="0.3">
      <c r="B69" s="14"/>
      <c r="C69" s="14"/>
      <c r="D69" s="14"/>
      <c r="E69" s="14"/>
      <c r="F69" s="14"/>
      <c r="G69" s="14"/>
      <c r="H69" s="14"/>
      <c r="I69" s="14"/>
      <c r="J69" s="14"/>
      <c r="K69" s="14"/>
      <c r="L69" s="14"/>
      <c r="M69" s="14"/>
      <c r="N69" s="14"/>
      <c r="O69" s="14"/>
      <c r="P69" s="14"/>
      <c r="Q69" s="14"/>
      <c r="R69" s="14"/>
      <c r="S69" s="14"/>
      <c r="T69" s="14"/>
      <c r="U69" s="14"/>
      <c r="V69" s="14"/>
      <c r="W69" s="14"/>
      <c r="X69" s="14"/>
    </row>
    <row r="70" spans="2:24" x14ac:dyDescent="0.3">
      <c r="B70" s="14"/>
      <c r="C70" s="14"/>
      <c r="D70" s="14"/>
      <c r="E70" s="14"/>
      <c r="F70" s="14"/>
      <c r="G70" s="14"/>
      <c r="H70" s="14"/>
      <c r="I70" s="14"/>
      <c r="J70" s="14"/>
      <c r="K70" s="14"/>
      <c r="L70" s="14"/>
      <c r="M70" s="14"/>
      <c r="N70" s="14"/>
      <c r="O70" s="14"/>
      <c r="P70" s="14"/>
      <c r="Q70" s="14"/>
      <c r="R70" s="14"/>
      <c r="S70" s="14"/>
      <c r="T70" s="14"/>
      <c r="U70" s="14"/>
      <c r="V70" s="14"/>
      <c r="W70" s="14"/>
      <c r="X70" s="14"/>
    </row>
    <row r="71" spans="2:24" x14ac:dyDescent="0.3">
      <c r="B71" s="14"/>
      <c r="C71" s="14"/>
      <c r="D71" s="14"/>
      <c r="E71" s="14"/>
      <c r="F71" s="14"/>
      <c r="G71" s="14"/>
      <c r="H71" s="14"/>
      <c r="I71" s="14"/>
      <c r="J71" s="14"/>
      <c r="K71" s="14"/>
      <c r="L71" s="14"/>
      <c r="M71" s="14"/>
      <c r="N71" s="14"/>
      <c r="O71" s="14"/>
      <c r="P71" s="14"/>
      <c r="Q71" s="14"/>
      <c r="R71" s="14"/>
      <c r="S71" s="14"/>
      <c r="T71" s="14"/>
      <c r="U71" s="14"/>
      <c r="V71" s="14"/>
      <c r="W71" s="14"/>
      <c r="X71" s="14"/>
    </row>
    <row r="72" spans="2:24" x14ac:dyDescent="0.3">
      <c r="B72" s="14"/>
      <c r="C72" s="14"/>
      <c r="D72" s="14"/>
      <c r="E72" s="14"/>
      <c r="F72" s="14"/>
      <c r="G72" s="14"/>
      <c r="H72" s="14"/>
      <c r="I72" s="14"/>
      <c r="J72" s="14"/>
      <c r="K72" s="14"/>
      <c r="L72" s="14"/>
      <c r="M72" s="14"/>
      <c r="N72" s="14"/>
      <c r="O72" s="14"/>
      <c r="P72" s="14"/>
      <c r="Q72" s="14"/>
      <c r="R72" s="14"/>
      <c r="S72" s="14"/>
      <c r="T72" s="14"/>
      <c r="U72" s="14"/>
      <c r="V72" s="14"/>
      <c r="W72" s="14"/>
      <c r="X72" s="14"/>
    </row>
    <row r="73" spans="2:24" x14ac:dyDescent="0.3">
      <c r="B73" s="14"/>
      <c r="C73" s="14"/>
      <c r="D73" s="14"/>
      <c r="E73" s="14"/>
      <c r="F73" s="14"/>
      <c r="G73" s="14"/>
      <c r="H73" s="14"/>
      <c r="I73" s="14"/>
      <c r="J73" s="14"/>
      <c r="K73" s="14"/>
      <c r="L73" s="14"/>
      <c r="M73" s="14"/>
      <c r="N73" s="14"/>
      <c r="O73" s="14"/>
      <c r="P73" s="14"/>
      <c r="Q73" s="14"/>
      <c r="R73" s="14"/>
      <c r="S73" s="14"/>
      <c r="T73" s="14"/>
      <c r="U73" s="14"/>
      <c r="V73" s="14"/>
      <c r="W73" s="14"/>
      <c r="X73" s="14"/>
    </row>
    <row r="74" spans="2:24" s="24" customFormat="1" x14ac:dyDescent="0.3"/>
    <row r="75" spans="2:24" s="24" customFormat="1" x14ac:dyDescent="0.3"/>
    <row r="76" spans="2:24" s="25" customFormat="1" x14ac:dyDescent="0.3"/>
    <row r="77" spans="2:24" s="26" customFormat="1" x14ac:dyDescent="0.3"/>
    <row r="78" spans="2:24" s="24" customFormat="1" x14ac:dyDescent="0.3"/>
  </sheetData>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103"/>
  <sheetViews>
    <sheetView view="pageBreakPreview" topLeftCell="A26" zoomScale="60" workbookViewId="0">
      <selection activeCell="X62" sqref="X62"/>
    </sheetView>
  </sheetViews>
  <sheetFormatPr defaultColWidth="9.1640625" defaultRowHeight="15.5" x14ac:dyDescent="0.35"/>
  <cols>
    <col min="1" max="1" width="3.6640625" style="28" customWidth="1"/>
    <col min="2" max="2" width="37.1640625" style="31" customWidth="1"/>
    <col min="3" max="10" width="10.75" style="31" customWidth="1"/>
    <col min="11" max="11" width="17.1640625" style="31" customWidth="1"/>
    <col min="12" max="12" width="10.25" style="31" customWidth="1"/>
    <col min="13" max="13" width="9.4140625" style="31" customWidth="1"/>
    <col min="14" max="25" width="9.25" style="31" customWidth="1"/>
    <col min="26" max="16384" width="9.1640625" style="31"/>
  </cols>
  <sheetData>
    <row r="1" spans="1:25" s="30" customFormat="1" ht="18.5" hidden="1" x14ac:dyDescent="0.35">
      <c r="A1" s="28"/>
      <c r="B1" s="29" t="s">
        <v>0</v>
      </c>
      <c r="C1" s="28"/>
      <c r="D1" s="28"/>
      <c r="E1" s="28"/>
      <c r="F1" s="28"/>
      <c r="G1" s="28"/>
      <c r="H1" s="28"/>
      <c r="I1" s="28"/>
      <c r="J1" s="28"/>
      <c r="K1" s="28"/>
      <c r="L1" s="28"/>
      <c r="M1" s="28"/>
      <c r="N1" s="28"/>
      <c r="O1" s="28"/>
      <c r="P1" s="28"/>
      <c r="Q1" s="28"/>
      <c r="R1" s="28"/>
      <c r="S1" s="28"/>
      <c r="T1" s="28"/>
      <c r="U1" s="28"/>
      <c r="V1" s="28"/>
      <c r="W1" s="28"/>
      <c r="X1" s="28"/>
      <c r="Y1" s="28"/>
    </row>
    <row r="2" spans="1:25" s="30" customFormat="1" hidden="1" x14ac:dyDescent="0.35">
      <c r="A2" s="28"/>
      <c r="B2" s="29" t="s">
        <v>127</v>
      </c>
      <c r="C2" s="28"/>
      <c r="D2" s="28"/>
      <c r="E2" s="28"/>
      <c r="F2" s="28"/>
      <c r="G2" s="28"/>
      <c r="H2" s="28"/>
      <c r="I2" s="28"/>
      <c r="J2" s="28"/>
      <c r="K2" s="28"/>
      <c r="L2" s="28"/>
      <c r="M2" s="28"/>
      <c r="N2" s="28"/>
      <c r="O2" s="28"/>
      <c r="P2" s="28"/>
      <c r="Q2" s="28"/>
      <c r="R2" s="28"/>
      <c r="S2" s="28"/>
      <c r="T2" s="28"/>
      <c r="U2" s="28"/>
      <c r="V2" s="28"/>
      <c r="W2" s="28"/>
      <c r="X2" s="28"/>
      <c r="Y2" s="28"/>
    </row>
    <row r="3" spans="1:25" hidden="1" x14ac:dyDescent="0.35">
      <c r="B3" s="28"/>
      <c r="C3" s="28"/>
      <c r="D3" s="28"/>
      <c r="E3" s="28"/>
      <c r="F3" s="28"/>
      <c r="G3" s="28"/>
      <c r="H3" s="28"/>
      <c r="I3" s="28"/>
      <c r="J3" s="28"/>
      <c r="K3" s="28"/>
      <c r="L3" s="28"/>
      <c r="M3" s="28"/>
      <c r="N3" s="28"/>
      <c r="O3" s="28"/>
      <c r="P3" s="28"/>
      <c r="Q3" s="28"/>
      <c r="R3" s="28"/>
      <c r="S3" s="28"/>
      <c r="T3" s="28"/>
      <c r="U3" s="28"/>
      <c r="V3" s="28"/>
      <c r="W3" s="28"/>
      <c r="X3" s="28"/>
      <c r="Y3" s="28"/>
    </row>
    <row r="4" spans="1:25" hidden="1" x14ac:dyDescent="0.35">
      <c r="B4" s="28"/>
      <c r="C4" s="28"/>
      <c r="D4" s="28"/>
      <c r="E4" s="28"/>
      <c r="F4" s="28"/>
      <c r="G4" s="28"/>
      <c r="H4" s="28"/>
      <c r="I4" s="28"/>
      <c r="J4" s="28"/>
      <c r="K4" s="28"/>
      <c r="L4" s="28"/>
      <c r="M4" s="28"/>
      <c r="N4" s="28"/>
      <c r="O4" s="28"/>
      <c r="P4" s="28"/>
      <c r="Q4" s="28"/>
      <c r="R4" s="28"/>
      <c r="S4" s="28"/>
      <c r="T4" s="28"/>
      <c r="U4" s="28"/>
      <c r="V4" s="28"/>
      <c r="W4" s="28"/>
      <c r="X4" s="28"/>
      <c r="Y4" s="28"/>
    </row>
    <row r="5" spans="1:25" hidden="1" x14ac:dyDescent="0.35">
      <c r="B5" s="32" t="s">
        <v>128</v>
      </c>
      <c r="C5" s="28"/>
      <c r="D5" s="28"/>
      <c r="E5" s="28"/>
      <c r="F5" s="28"/>
      <c r="G5" s="28"/>
      <c r="H5" s="28"/>
      <c r="I5" s="28"/>
      <c r="J5" s="28"/>
      <c r="K5" s="28"/>
      <c r="L5" s="28"/>
      <c r="M5" s="28"/>
      <c r="N5" s="28"/>
      <c r="O5" s="28"/>
      <c r="P5" s="28"/>
      <c r="Q5" s="28"/>
      <c r="R5" s="28"/>
      <c r="S5" s="28"/>
      <c r="T5" s="28"/>
      <c r="U5" s="28"/>
      <c r="V5" s="28"/>
      <c r="W5" s="28"/>
      <c r="X5" s="28"/>
      <c r="Y5" s="28"/>
    </row>
    <row r="6" spans="1:25" hidden="1" x14ac:dyDescent="0.35">
      <c r="B6" s="33" t="s">
        <v>104</v>
      </c>
      <c r="C6" s="34"/>
      <c r="D6" s="35">
        <f>'4-Summary Income &amp; Expenditures'!C11</f>
        <v>0</v>
      </c>
      <c r="E6" s="35">
        <f>'4-Summary Income &amp; Expenditures'!D11</f>
        <v>1</v>
      </c>
      <c r="F6" s="35">
        <f>'4-Summary Income &amp; Expenditures'!E11</f>
        <v>2</v>
      </c>
      <c r="G6" s="35">
        <f>'4-Summary Income &amp; Expenditures'!F11</f>
        <v>3</v>
      </c>
      <c r="H6" s="35">
        <f>'4-Summary Income &amp; Expenditures'!G11</f>
        <v>4</v>
      </c>
      <c r="I6" s="35">
        <f>'4-Summary Income &amp; Expenditures'!H11</f>
        <v>5</v>
      </c>
      <c r="J6" s="35">
        <f>'4-Summary Income &amp; Expenditures'!I11</f>
        <v>6</v>
      </c>
      <c r="K6" s="35">
        <f>'4-Summary Income &amp; Expenditures'!J11</f>
        <v>7</v>
      </c>
      <c r="L6" s="35">
        <f>'4-Summary Income &amp; Expenditures'!K11</f>
        <v>8</v>
      </c>
      <c r="M6" s="35">
        <f>'4-Summary Income &amp; Expenditures'!L11</f>
        <v>9</v>
      </c>
      <c r="N6" s="35">
        <f>'4-Summary Income &amp; Expenditures'!M11</f>
        <v>10</v>
      </c>
      <c r="O6" s="35">
        <f>'4-Summary Income &amp; Expenditures'!N11</f>
        <v>11</v>
      </c>
      <c r="P6" s="35">
        <f>'4-Summary Income &amp; Expenditures'!O11</f>
        <v>12</v>
      </c>
      <c r="Q6" s="35">
        <f>'4-Summary Income &amp; Expenditures'!P11</f>
        <v>13</v>
      </c>
      <c r="R6" s="35">
        <f>'4-Summary Income &amp; Expenditures'!Q11</f>
        <v>14</v>
      </c>
      <c r="S6" s="35">
        <f>'4-Summary Income &amp; Expenditures'!R11</f>
        <v>15</v>
      </c>
      <c r="T6" s="35">
        <f>'4-Summary Income &amp; Expenditures'!S11</f>
        <v>16</v>
      </c>
      <c r="U6" s="35">
        <f>'4-Summary Income &amp; Expenditures'!T11</f>
        <v>17</v>
      </c>
      <c r="V6" s="35">
        <f>'4-Summary Income &amp; Expenditures'!U11</f>
        <v>18</v>
      </c>
      <c r="W6" s="35">
        <f>'4-Summary Income &amp; Expenditures'!V11</f>
        <v>19</v>
      </c>
      <c r="X6" s="35">
        <f>'4-Summary Income &amp; Expenditures'!W11</f>
        <v>20</v>
      </c>
      <c r="Y6" s="35">
        <f>'4-Summary Income &amp; Expenditures'!X11</f>
        <v>21</v>
      </c>
    </row>
    <row r="7" spans="1:25" hidden="1" x14ac:dyDescent="0.35">
      <c r="B7" s="36" t="s">
        <v>129</v>
      </c>
      <c r="C7" s="37"/>
      <c r="D7" s="37"/>
      <c r="E7" s="37"/>
      <c r="F7" s="37"/>
      <c r="G7" s="37"/>
      <c r="H7" s="37"/>
      <c r="I7" s="37"/>
      <c r="J7" s="37"/>
      <c r="K7" s="37"/>
      <c r="L7" s="37"/>
      <c r="M7" s="37"/>
      <c r="N7" s="37"/>
      <c r="O7" s="37"/>
      <c r="P7" s="37"/>
      <c r="Q7" s="37"/>
      <c r="R7" s="37"/>
      <c r="S7" s="37"/>
      <c r="T7" s="37"/>
      <c r="U7" s="37"/>
      <c r="V7" s="37"/>
      <c r="W7" s="37"/>
      <c r="X7" s="37"/>
      <c r="Y7" s="37"/>
    </row>
    <row r="8" spans="1:25" hidden="1" x14ac:dyDescent="0.35">
      <c r="B8" s="38" t="s">
        <v>130</v>
      </c>
      <c r="C8" s="39"/>
      <c r="D8" s="39"/>
      <c r="E8" s="39"/>
      <c r="F8" s="39"/>
      <c r="G8" s="39"/>
      <c r="H8" s="39"/>
      <c r="I8" s="39"/>
      <c r="J8" s="39"/>
      <c r="K8" s="39"/>
      <c r="L8" s="39"/>
      <c r="M8" s="39"/>
      <c r="N8" s="39"/>
      <c r="O8" s="39"/>
      <c r="P8" s="39"/>
      <c r="Q8" s="39"/>
      <c r="R8" s="39"/>
      <c r="S8" s="39"/>
      <c r="T8" s="39"/>
      <c r="U8" s="39"/>
      <c r="V8" s="39"/>
      <c r="W8" s="39"/>
      <c r="X8" s="39"/>
      <c r="Y8" s="39"/>
    </row>
    <row r="9" spans="1:25" hidden="1" x14ac:dyDescent="0.35">
      <c r="B9" s="38" t="s">
        <v>131</v>
      </c>
      <c r="C9" s="39"/>
      <c r="D9" s="39"/>
      <c r="E9" s="39"/>
      <c r="F9" s="39"/>
      <c r="G9" s="39"/>
      <c r="H9" s="39"/>
      <c r="I9" s="39"/>
      <c r="J9" s="39"/>
      <c r="K9" s="39"/>
      <c r="L9" s="39"/>
      <c r="M9" s="39"/>
      <c r="N9" s="39"/>
      <c r="O9" s="39"/>
      <c r="P9" s="39"/>
      <c r="Q9" s="39"/>
      <c r="R9" s="39"/>
      <c r="S9" s="39"/>
      <c r="T9" s="39"/>
      <c r="U9" s="39"/>
      <c r="V9" s="39"/>
      <c r="W9" s="39"/>
      <c r="X9" s="39"/>
      <c r="Y9" s="39"/>
    </row>
    <row r="10" spans="1:25" hidden="1" x14ac:dyDescent="0.35">
      <c r="B10" s="38" t="s">
        <v>132</v>
      </c>
      <c r="C10" s="39"/>
      <c r="D10" s="39"/>
      <c r="E10" s="39"/>
      <c r="F10" s="39"/>
      <c r="G10" s="39"/>
      <c r="H10" s="39"/>
      <c r="I10" s="39"/>
      <c r="J10" s="39"/>
      <c r="K10" s="39"/>
      <c r="L10" s="39"/>
      <c r="M10" s="39"/>
      <c r="N10" s="39"/>
      <c r="O10" s="39"/>
      <c r="P10" s="39"/>
      <c r="Q10" s="39"/>
      <c r="R10" s="39"/>
      <c r="S10" s="39"/>
      <c r="T10" s="39"/>
      <c r="U10" s="39"/>
      <c r="V10" s="39"/>
      <c r="W10" s="39"/>
      <c r="X10" s="39"/>
      <c r="Y10" s="39"/>
    </row>
    <row r="11" spans="1:25" hidden="1" x14ac:dyDescent="0.35">
      <c r="B11" s="38" t="s">
        <v>133</v>
      </c>
      <c r="C11" s="39"/>
      <c r="D11" s="39"/>
      <c r="E11" s="39"/>
      <c r="F11" s="39"/>
      <c r="G11" s="39"/>
      <c r="H11" s="39"/>
      <c r="I11" s="39"/>
      <c r="J11" s="39"/>
      <c r="K11" s="39"/>
      <c r="L11" s="39"/>
      <c r="M11" s="39"/>
      <c r="N11" s="39"/>
      <c r="O11" s="39"/>
      <c r="P11" s="39"/>
      <c r="Q11" s="39"/>
      <c r="R11" s="39"/>
      <c r="S11" s="39"/>
      <c r="T11" s="39"/>
      <c r="U11" s="39"/>
      <c r="V11" s="39"/>
      <c r="W11" s="39"/>
      <c r="X11" s="39"/>
      <c r="Y11" s="39"/>
    </row>
    <row r="12" spans="1:25" hidden="1" x14ac:dyDescent="0.35">
      <c r="B12" s="38" t="s">
        <v>134</v>
      </c>
      <c r="C12" s="39"/>
      <c r="D12" s="40"/>
      <c r="E12" s="40"/>
      <c r="F12" s="40"/>
      <c r="G12" s="40"/>
      <c r="H12" s="40"/>
      <c r="I12" s="40"/>
      <c r="J12" s="40"/>
      <c r="K12" s="40"/>
      <c r="L12" s="40"/>
      <c r="M12" s="40"/>
      <c r="N12" s="40"/>
      <c r="O12" s="40"/>
      <c r="P12" s="40"/>
      <c r="Q12" s="40"/>
      <c r="R12" s="40"/>
      <c r="S12" s="40"/>
      <c r="T12" s="40"/>
      <c r="U12" s="40"/>
      <c r="V12" s="40"/>
      <c r="W12" s="40"/>
      <c r="X12" s="40"/>
      <c r="Y12" s="40"/>
    </row>
    <row r="13" spans="1:25" hidden="1" x14ac:dyDescent="0.35">
      <c r="B13" s="38" t="s">
        <v>135</v>
      </c>
      <c r="C13" s="39"/>
      <c r="D13" s="40"/>
      <c r="E13" s="40"/>
      <c r="F13" s="40"/>
      <c r="G13" s="40"/>
      <c r="H13" s="40"/>
      <c r="I13" s="40"/>
      <c r="J13" s="40"/>
      <c r="K13" s="40"/>
      <c r="L13" s="40"/>
      <c r="M13" s="40"/>
      <c r="N13" s="40"/>
      <c r="O13" s="40"/>
      <c r="P13" s="40"/>
      <c r="Q13" s="40"/>
      <c r="R13" s="40"/>
      <c r="S13" s="40"/>
      <c r="T13" s="40"/>
      <c r="U13" s="40"/>
      <c r="V13" s="40"/>
      <c r="W13" s="40"/>
      <c r="X13" s="40"/>
      <c r="Y13" s="40"/>
    </row>
    <row r="14" spans="1:25" hidden="1" x14ac:dyDescent="0.35">
      <c r="B14" s="38" t="s">
        <v>136</v>
      </c>
      <c r="C14" s="39"/>
      <c r="D14" s="40"/>
      <c r="E14" s="40"/>
      <c r="F14" s="40"/>
      <c r="G14" s="40"/>
      <c r="H14" s="40"/>
      <c r="I14" s="40"/>
      <c r="J14" s="40"/>
      <c r="K14" s="40"/>
      <c r="L14" s="40"/>
      <c r="M14" s="40"/>
      <c r="N14" s="40"/>
      <c r="O14" s="40"/>
      <c r="P14" s="40"/>
      <c r="Q14" s="40"/>
      <c r="R14" s="40"/>
      <c r="S14" s="40"/>
      <c r="T14" s="40"/>
      <c r="U14" s="40"/>
      <c r="V14" s="40"/>
      <c r="W14" s="40"/>
      <c r="X14" s="40"/>
      <c r="Y14" s="40"/>
    </row>
    <row r="15" spans="1:25" ht="16" hidden="1" thickBot="1" x14ac:dyDescent="0.4">
      <c r="B15" s="41" t="s">
        <v>137</v>
      </c>
      <c r="C15" s="42"/>
      <c r="D15" s="43"/>
      <c r="E15" s="43"/>
      <c r="F15" s="43"/>
      <c r="G15" s="43"/>
      <c r="H15" s="43"/>
      <c r="I15" s="43"/>
      <c r="J15" s="43"/>
      <c r="K15" s="43"/>
      <c r="L15" s="43"/>
      <c r="M15" s="43"/>
      <c r="N15" s="43"/>
      <c r="O15" s="43"/>
      <c r="P15" s="43"/>
      <c r="Q15" s="43"/>
      <c r="R15" s="43"/>
      <c r="S15" s="43"/>
      <c r="T15" s="43"/>
      <c r="U15" s="43"/>
      <c r="V15" s="43"/>
      <c r="W15" s="43"/>
      <c r="X15" s="43"/>
      <c r="Y15" s="43"/>
    </row>
    <row r="16" spans="1:25" hidden="1" x14ac:dyDescent="0.35">
      <c r="B16" s="39"/>
      <c r="C16" s="39"/>
      <c r="D16" s="44"/>
      <c r="E16" s="44"/>
      <c r="F16" s="44"/>
      <c r="G16" s="44"/>
      <c r="H16" s="44"/>
      <c r="I16" s="44"/>
      <c r="J16" s="44"/>
      <c r="K16" s="44"/>
      <c r="L16" s="44"/>
      <c r="M16" s="44"/>
      <c r="N16" s="44"/>
      <c r="O16" s="44"/>
      <c r="P16" s="44"/>
      <c r="Q16" s="44"/>
      <c r="R16" s="44"/>
      <c r="S16" s="44"/>
      <c r="T16" s="44"/>
      <c r="U16" s="44"/>
      <c r="V16" s="44"/>
      <c r="W16" s="44"/>
      <c r="X16" s="44"/>
      <c r="Y16" s="44"/>
    </row>
    <row r="17" spans="2:25" hidden="1" x14ac:dyDescent="0.35">
      <c r="B17" s="32" t="s">
        <v>138</v>
      </c>
    </row>
    <row r="18" spans="2:25" hidden="1" x14ac:dyDescent="0.35">
      <c r="B18" s="33" t="s">
        <v>104</v>
      </c>
      <c r="C18" s="34"/>
      <c r="D18" s="35">
        <f>'4-Summary Income &amp; Expenditures'!C11</f>
        <v>0</v>
      </c>
      <c r="E18" s="35">
        <f>'4-Summary Income &amp; Expenditures'!D11</f>
        <v>1</v>
      </c>
      <c r="F18" s="35">
        <f>'4-Summary Income &amp; Expenditures'!E11</f>
        <v>2</v>
      </c>
      <c r="G18" s="35">
        <f>'4-Summary Income &amp; Expenditures'!F11</f>
        <v>3</v>
      </c>
      <c r="H18" s="35">
        <f>'4-Summary Income &amp; Expenditures'!G11</f>
        <v>4</v>
      </c>
      <c r="I18" s="35">
        <f>'4-Summary Income &amp; Expenditures'!H11</f>
        <v>5</v>
      </c>
      <c r="J18" s="35">
        <f>'4-Summary Income &amp; Expenditures'!I11</f>
        <v>6</v>
      </c>
      <c r="K18" s="35">
        <f>'4-Summary Income &amp; Expenditures'!J11</f>
        <v>7</v>
      </c>
      <c r="L18" s="35">
        <f>'4-Summary Income &amp; Expenditures'!K11</f>
        <v>8</v>
      </c>
      <c r="M18" s="35">
        <f>'4-Summary Income &amp; Expenditures'!L11</f>
        <v>9</v>
      </c>
      <c r="N18" s="35">
        <f>'4-Summary Income &amp; Expenditures'!M11</f>
        <v>10</v>
      </c>
      <c r="O18" s="35">
        <f>'4-Summary Income &amp; Expenditures'!N11</f>
        <v>11</v>
      </c>
      <c r="P18" s="35">
        <f>'4-Summary Income &amp; Expenditures'!O11</f>
        <v>12</v>
      </c>
      <c r="Q18" s="35">
        <f>'4-Summary Income &amp; Expenditures'!P11</f>
        <v>13</v>
      </c>
      <c r="R18" s="35">
        <f>'4-Summary Income &amp; Expenditures'!Q11</f>
        <v>14</v>
      </c>
      <c r="S18" s="35">
        <f>'4-Summary Income &amp; Expenditures'!R11</f>
        <v>15</v>
      </c>
      <c r="T18" s="35">
        <f>'4-Summary Income &amp; Expenditures'!S11</f>
        <v>16</v>
      </c>
      <c r="U18" s="35">
        <f>'4-Summary Income &amp; Expenditures'!T11</f>
        <v>17</v>
      </c>
      <c r="V18" s="35">
        <f>'4-Summary Income &amp; Expenditures'!U11</f>
        <v>18</v>
      </c>
      <c r="W18" s="35">
        <f>'4-Summary Income &amp; Expenditures'!V11</f>
        <v>19</v>
      </c>
      <c r="X18" s="35">
        <f>'4-Summary Income &amp; Expenditures'!W11</f>
        <v>20</v>
      </c>
      <c r="Y18" s="35">
        <f>'4-Summary Income &amp; Expenditures'!X11</f>
        <v>21</v>
      </c>
    </row>
    <row r="19" spans="2:25" hidden="1" x14ac:dyDescent="0.35">
      <c r="B19" s="36" t="s">
        <v>139</v>
      </c>
      <c r="C19" s="45">
        <v>0.6</v>
      </c>
      <c r="D19" s="46"/>
      <c r="E19" s="46"/>
      <c r="F19" s="46"/>
      <c r="G19" s="46"/>
      <c r="H19" s="46"/>
      <c r="I19" s="46"/>
      <c r="J19" s="46"/>
      <c r="K19" s="46"/>
      <c r="L19" s="46"/>
      <c r="M19" s="46"/>
      <c r="N19" s="46"/>
      <c r="O19" s="46"/>
      <c r="P19" s="46"/>
      <c r="Q19" s="46"/>
      <c r="R19" s="46"/>
      <c r="S19" s="46"/>
      <c r="T19" s="46"/>
      <c r="U19" s="46"/>
      <c r="V19" s="46"/>
      <c r="W19" s="46"/>
      <c r="X19" s="46"/>
      <c r="Y19" s="46"/>
    </row>
    <row r="20" spans="2:25" hidden="1" x14ac:dyDescent="0.35">
      <c r="B20" s="38" t="s">
        <v>140</v>
      </c>
      <c r="C20" s="47">
        <v>0.2</v>
      </c>
      <c r="D20" s="40"/>
      <c r="E20" s="39"/>
      <c r="F20" s="39"/>
      <c r="G20" s="39"/>
      <c r="H20" s="39"/>
      <c r="I20" s="39"/>
      <c r="J20" s="39"/>
      <c r="K20" s="39"/>
      <c r="L20" s="39"/>
      <c r="M20" s="39"/>
      <c r="N20" s="39"/>
      <c r="O20" s="39"/>
      <c r="P20" s="39"/>
      <c r="Q20" s="39"/>
      <c r="R20" s="39"/>
      <c r="S20" s="39"/>
      <c r="T20" s="39"/>
      <c r="U20" s="39"/>
      <c r="V20" s="39"/>
      <c r="W20" s="39"/>
      <c r="X20" s="39"/>
      <c r="Y20" s="39"/>
    </row>
    <row r="21" spans="2:25" hidden="1" x14ac:dyDescent="0.35">
      <c r="B21" s="38" t="s">
        <v>141</v>
      </c>
      <c r="C21" s="47">
        <v>0.2</v>
      </c>
      <c r="D21" s="39"/>
      <c r="E21" s="39"/>
      <c r="F21" s="39"/>
      <c r="G21" s="39"/>
      <c r="H21" s="39"/>
      <c r="I21" s="39"/>
      <c r="J21" s="39"/>
      <c r="K21" s="39"/>
      <c r="L21" s="39"/>
      <c r="M21" s="39"/>
      <c r="N21" s="39"/>
      <c r="O21" s="39"/>
      <c r="P21" s="39"/>
      <c r="Q21" s="39"/>
      <c r="R21" s="39"/>
      <c r="S21" s="39"/>
      <c r="T21" s="39"/>
      <c r="U21" s="39"/>
      <c r="V21" s="39"/>
      <c r="W21" s="39"/>
      <c r="X21" s="39"/>
      <c r="Y21" s="39"/>
    </row>
    <row r="22" spans="2:25" hidden="1" x14ac:dyDescent="0.35">
      <c r="B22" s="38" t="s">
        <v>142</v>
      </c>
      <c r="C22" s="39"/>
      <c r="D22" s="39"/>
      <c r="E22" s="39"/>
      <c r="F22" s="39"/>
      <c r="G22" s="39"/>
      <c r="H22" s="39"/>
      <c r="I22" s="39"/>
      <c r="J22" s="39"/>
      <c r="K22" s="39"/>
      <c r="L22" s="39"/>
      <c r="M22" s="39"/>
      <c r="N22" s="39"/>
      <c r="O22" s="39"/>
      <c r="P22" s="39"/>
      <c r="Q22" s="39"/>
      <c r="R22" s="39"/>
      <c r="S22" s="39"/>
      <c r="T22" s="39"/>
      <c r="U22" s="39"/>
      <c r="V22" s="39"/>
      <c r="W22" s="39"/>
      <c r="X22" s="39"/>
      <c r="Y22" s="39"/>
    </row>
    <row r="23" spans="2:25" ht="16" hidden="1" thickBot="1" x14ac:dyDescent="0.4">
      <c r="B23" s="41"/>
      <c r="C23" s="42"/>
      <c r="D23" s="42"/>
      <c r="E23" s="42"/>
      <c r="F23" s="42"/>
      <c r="G23" s="42"/>
      <c r="H23" s="42"/>
      <c r="I23" s="42"/>
      <c r="J23" s="42"/>
      <c r="K23" s="42"/>
      <c r="L23" s="42"/>
      <c r="M23" s="42"/>
      <c r="N23" s="42"/>
      <c r="O23" s="42"/>
      <c r="P23" s="42"/>
      <c r="Q23" s="42"/>
      <c r="R23" s="42"/>
      <c r="S23" s="42"/>
      <c r="T23" s="42"/>
      <c r="U23" s="42"/>
      <c r="V23" s="42"/>
      <c r="W23" s="42"/>
      <c r="X23" s="42"/>
      <c r="Y23" s="42"/>
    </row>
    <row r="24" spans="2:25" hidden="1" x14ac:dyDescent="0.35">
      <c r="B24" s="28"/>
      <c r="C24" s="28"/>
      <c r="D24" s="28"/>
      <c r="E24" s="28"/>
      <c r="F24" s="28"/>
      <c r="G24" s="28"/>
      <c r="H24" s="28"/>
      <c r="I24" s="28"/>
      <c r="J24" s="28"/>
      <c r="K24" s="28"/>
      <c r="L24" s="28"/>
      <c r="M24" s="28"/>
      <c r="N24" s="28"/>
      <c r="O24" s="28"/>
      <c r="P24" s="28"/>
      <c r="Q24" s="28"/>
      <c r="R24" s="28"/>
      <c r="S24" s="28"/>
      <c r="T24" s="28"/>
      <c r="U24" s="28"/>
      <c r="V24" s="28"/>
      <c r="W24" s="28"/>
      <c r="X24" s="28"/>
      <c r="Y24" s="28"/>
    </row>
    <row r="25" spans="2:25" hidden="1" x14ac:dyDescent="0.35"/>
    <row r="58" spans="1:12" x14ac:dyDescent="0.35">
      <c r="C58" s="48"/>
      <c r="D58" s="48"/>
      <c r="E58" s="48"/>
      <c r="F58" s="48"/>
      <c r="G58" s="48"/>
      <c r="H58" s="48"/>
      <c r="I58" s="48"/>
      <c r="J58" s="48"/>
      <c r="K58" s="48"/>
      <c r="L58" s="48"/>
    </row>
    <row r="59" spans="1:12" x14ac:dyDescent="0.35">
      <c r="C59" s="49"/>
      <c r="D59" s="49"/>
      <c r="E59" s="49"/>
      <c r="F59" s="49"/>
      <c r="G59" s="49"/>
      <c r="H59" s="49"/>
      <c r="I59" s="49"/>
      <c r="J59" s="49"/>
      <c r="K59" s="49"/>
      <c r="L59" s="49"/>
    </row>
    <row r="60" spans="1:12" x14ac:dyDescent="0.35">
      <c r="C60" s="49"/>
      <c r="D60" s="49"/>
      <c r="E60" s="49"/>
      <c r="F60" s="49"/>
      <c r="G60" s="49"/>
      <c r="H60" s="49"/>
      <c r="I60" s="49"/>
      <c r="J60" s="49"/>
      <c r="K60" s="50"/>
      <c r="L60" s="49"/>
    </row>
    <row r="61" spans="1:12" x14ac:dyDescent="0.35">
      <c r="L61" s="49"/>
    </row>
    <row r="62" spans="1:12" x14ac:dyDescent="0.35">
      <c r="A62" s="29"/>
      <c r="B62" s="51"/>
      <c r="C62" s="51"/>
      <c r="D62" s="51"/>
      <c r="E62" s="51"/>
      <c r="F62" s="51"/>
      <c r="L62" s="49"/>
    </row>
    <row r="63" spans="1:12" x14ac:dyDescent="0.35">
      <c r="A63" s="29"/>
      <c r="B63" s="51"/>
      <c r="C63" s="51"/>
      <c r="D63" s="51"/>
      <c r="E63" s="51"/>
      <c r="F63" s="51"/>
      <c r="G63" s="51"/>
      <c r="H63" s="51"/>
      <c r="I63" s="51"/>
      <c r="J63" s="51"/>
      <c r="K63" s="51"/>
      <c r="L63" s="49"/>
    </row>
    <row r="64" spans="1:12" x14ac:dyDescent="0.35">
      <c r="A64" s="29"/>
      <c r="B64" s="51"/>
      <c r="C64" s="51"/>
      <c r="D64" s="51"/>
      <c r="E64" s="51"/>
      <c r="F64" s="51"/>
      <c r="G64" s="51"/>
      <c r="H64" s="51"/>
      <c r="I64" s="51"/>
      <c r="J64" s="51"/>
      <c r="K64" s="51"/>
      <c r="L64" s="49"/>
    </row>
    <row r="65" spans="1:12" x14ac:dyDescent="0.35">
      <c r="A65" s="29"/>
      <c r="B65" s="51"/>
      <c r="C65" s="51"/>
      <c r="D65" s="51"/>
      <c r="E65" s="51"/>
      <c r="F65" s="51"/>
      <c r="G65" s="51"/>
      <c r="H65" s="51"/>
      <c r="I65" s="51"/>
      <c r="J65" s="51"/>
      <c r="K65" s="51"/>
      <c r="L65" s="49"/>
    </row>
    <row r="66" spans="1:12" x14ac:dyDescent="0.35">
      <c r="A66" s="29"/>
      <c r="B66" s="51"/>
      <c r="C66" s="51"/>
      <c r="D66" s="51"/>
      <c r="E66" s="51"/>
      <c r="F66" s="51"/>
      <c r="G66" s="51"/>
      <c r="H66" s="51"/>
      <c r="I66" s="51"/>
      <c r="J66" s="51"/>
      <c r="K66" s="51"/>
      <c r="L66" s="49"/>
    </row>
    <row r="67" spans="1:12" x14ac:dyDescent="0.35">
      <c r="A67" s="29"/>
      <c r="B67" s="51"/>
      <c r="C67" s="51"/>
      <c r="D67" s="51"/>
      <c r="E67" s="51"/>
      <c r="F67" s="51"/>
      <c r="G67" s="51"/>
      <c r="H67" s="51"/>
      <c r="I67" s="51"/>
      <c r="J67" s="51"/>
      <c r="K67" s="51"/>
      <c r="L67" s="49"/>
    </row>
    <row r="68" spans="1:12" x14ac:dyDescent="0.35">
      <c r="A68" s="29"/>
      <c r="B68" s="51"/>
      <c r="C68" s="51"/>
      <c r="D68" s="51"/>
      <c r="E68" s="51"/>
      <c r="F68" s="51"/>
      <c r="G68" s="51"/>
      <c r="H68" s="51"/>
      <c r="I68" s="51"/>
      <c r="J68" s="51"/>
      <c r="K68" s="51"/>
    </row>
    <row r="69" spans="1:12" x14ac:dyDescent="0.35">
      <c r="G69" s="51"/>
      <c r="H69" s="51"/>
      <c r="I69" s="51"/>
      <c r="J69" s="51"/>
      <c r="K69" s="51"/>
    </row>
    <row r="74" spans="1:12" x14ac:dyDescent="0.35">
      <c r="C74" s="48"/>
      <c r="D74" s="48"/>
      <c r="E74" s="48"/>
      <c r="F74" s="48"/>
      <c r="L74" s="48"/>
    </row>
    <row r="75" spans="1:12" x14ac:dyDescent="0.35">
      <c r="C75" s="48"/>
      <c r="D75" s="48"/>
      <c r="E75" s="48"/>
      <c r="F75" s="48"/>
      <c r="G75" s="48"/>
      <c r="H75" s="48"/>
      <c r="I75" s="48"/>
      <c r="J75" s="48"/>
      <c r="K75" s="48"/>
      <c r="L75" s="48"/>
    </row>
    <row r="76" spans="1:12" x14ac:dyDescent="0.35">
      <c r="C76" s="48"/>
      <c r="D76" s="48"/>
      <c r="E76" s="48"/>
      <c r="F76" s="48"/>
      <c r="G76" s="48"/>
      <c r="H76" s="48"/>
      <c r="I76" s="48"/>
      <c r="J76" s="48"/>
      <c r="K76" s="48"/>
      <c r="L76" s="48"/>
    </row>
    <row r="77" spans="1:12" x14ac:dyDescent="0.35">
      <c r="C77" s="48"/>
      <c r="D77" s="48"/>
      <c r="E77" s="48"/>
      <c r="F77" s="48"/>
      <c r="G77" s="48"/>
      <c r="H77" s="48"/>
      <c r="I77" s="48"/>
      <c r="J77" s="48"/>
      <c r="K77" s="48"/>
      <c r="L77" s="48"/>
    </row>
    <row r="78" spans="1:12" x14ac:dyDescent="0.35">
      <c r="C78" s="48"/>
      <c r="D78" s="48"/>
      <c r="E78" s="48"/>
      <c r="F78" s="48"/>
      <c r="G78" s="48"/>
      <c r="H78" s="48"/>
      <c r="I78" s="48"/>
      <c r="J78" s="48"/>
      <c r="K78" s="48"/>
      <c r="L78" s="48"/>
    </row>
    <row r="79" spans="1:12" x14ac:dyDescent="0.35">
      <c r="C79" s="48"/>
      <c r="D79" s="48"/>
      <c r="E79" s="48"/>
      <c r="F79" s="48"/>
      <c r="G79" s="48"/>
      <c r="H79" s="48"/>
      <c r="I79" s="48"/>
      <c r="J79" s="48"/>
      <c r="K79" s="48"/>
      <c r="L79" s="48"/>
    </row>
    <row r="80" spans="1:12" x14ac:dyDescent="0.35">
      <c r="C80" s="48"/>
      <c r="D80" s="48"/>
      <c r="E80" s="48"/>
      <c r="F80" s="48"/>
      <c r="G80" s="48"/>
      <c r="H80" s="48"/>
      <c r="I80" s="48"/>
      <c r="J80" s="48"/>
      <c r="K80" s="48"/>
      <c r="L80" s="48"/>
    </row>
    <row r="81" spans="1:11" x14ac:dyDescent="0.35">
      <c r="G81" s="48"/>
      <c r="H81" s="48"/>
      <c r="I81" s="48"/>
      <c r="J81" s="48"/>
      <c r="K81" s="48"/>
    </row>
    <row r="83" spans="1:11" x14ac:dyDescent="0.35">
      <c r="C83" s="52"/>
    </row>
    <row r="84" spans="1:11" x14ac:dyDescent="0.35">
      <c r="C84" s="53"/>
    </row>
    <row r="85" spans="1:11" x14ac:dyDescent="0.35">
      <c r="A85" s="31"/>
    </row>
    <row r="86" spans="1:11" x14ac:dyDescent="0.35">
      <c r="A86" s="31"/>
    </row>
    <row r="87" spans="1:11" x14ac:dyDescent="0.35">
      <c r="A87" s="31"/>
    </row>
    <row r="88" spans="1:11" x14ac:dyDescent="0.35">
      <c r="A88" s="31"/>
    </row>
    <row r="89" spans="1:11" x14ac:dyDescent="0.35">
      <c r="A89" s="31"/>
    </row>
    <row r="90" spans="1:11" x14ac:dyDescent="0.35">
      <c r="A90" s="31"/>
    </row>
    <row r="91" spans="1:11" x14ac:dyDescent="0.35">
      <c r="A91" s="31"/>
    </row>
    <row r="92" spans="1:11" x14ac:dyDescent="0.35">
      <c r="A92" s="31"/>
    </row>
    <row r="93" spans="1:11" x14ac:dyDescent="0.35">
      <c r="A93" s="31"/>
    </row>
    <row r="94" spans="1:11" x14ac:dyDescent="0.35">
      <c r="A94" s="31"/>
    </row>
    <row r="95" spans="1:11" x14ac:dyDescent="0.35">
      <c r="A95" s="31"/>
    </row>
    <row r="96" spans="1:11" x14ac:dyDescent="0.35">
      <c r="A96" s="31"/>
    </row>
    <row r="97" spans="1:1" x14ac:dyDescent="0.35">
      <c r="A97" s="31"/>
    </row>
    <row r="98" spans="1:1" x14ac:dyDescent="0.35">
      <c r="A98" s="31"/>
    </row>
    <row r="99" spans="1:1" x14ac:dyDescent="0.35">
      <c r="A99" s="31"/>
    </row>
    <row r="100" spans="1:1" x14ac:dyDescent="0.35">
      <c r="A100" s="31"/>
    </row>
    <row r="101" spans="1:1" x14ac:dyDescent="0.35">
      <c r="A101" s="31"/>
    </row>
    <row r="102" spans="1:1" x14ac:dyDescent="0.35">
      <c r="A102" s="31"/>
    </row>
    <row r="103" spans="1:1" x14ac:dyDescent="0.35">
      <c r="A103" s="31"/>
    </row>
  </sheetData>
  <pageMargins left="0.7" right="0.7" top="0.75" bottom="0.75" header="0.3" footer="0.3"/>
  <pageSetup orientation="landscape" r:id="rId1"/>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61"/>
  <sheetViews>
    <sheetView topLeftCell="A2" zoomScale="80" zoomScaleNormal="80" workbookViewId="0">
      <selection activeCell="C18" sqref="C18"/>
    </sheetView>
  </sheetViews>
  <sheetFormatPr defaultColWidth="8.75" defaultRowHeight="14" x14ac:dyDescent="0.3"/>
  <cols>
    <col min="1" max="1" width="30.5" style="14" customWidth="1"/>
    <col min="2" max="2" width="34.9140625" style="58" customWidth="1"/>
    <col min="3" max="3" width="27.75" style="14" customWidth="1"/>
    <col min="4" max="4" width="26.5" style="14" customWidth="1"/>
    <col min="5" max="5" width="17.4140625" style="14" customWidth="1"/>
    <col min="6" max="6" width="18.6640625" style="14" customWidth="1"/>
    <col min="7" max="7" width="20.4140625" style="14" customWidth="1"/>
    <col min="8" max="16384" width="8.75" style="14"/>
  </cols>
  <sheetData>
    <row r="1" spans="1:7" x14ac:dyDescent="0.3">
      <c r="A1" s="54" t="s">
        <v>143</v>
      </c>
    </row>
    <row r="2" spans="1:7" x14ac:dyDescent="0.3">
      <c r="A2" s="262" t="s">
        <v>144</v>
      </c>
      <c r="B2" s="263" t="s">
        <v>145</v>
      </c>
      <c r="E2" s="58"/>
    </row>
    <row r="3" spans="1:7" x14ac:dyDescent="0.3">
      <c r="A3" s="264" t="s">
        <v>41</v>
      </c>
      <c r="B3" s="265">
        <v>0.5</v>
      </c>
      <c r="C3" s="59"/>
      <c r="D3" s="195"/>
      <c r="E3" s="266" t="s">
        <v>146</v>
      </c>
      <c r="F3" s="267"/>
      <c r="G3" s="266"/>
    </row>
    <row r="4" spans="1:7" x14ac:dyDescent="0.3">
      <c r="A4" s="264" t="s">
        <v>43</v>
      </c>
      <c r="B4" s="265">
        <v>0.5</v>
      </c>
      <c r="C4" s="59"/>
      <c r="D4" s="195"/>
      <c r="E4" s="268" t="s">
        <v>104</v>
      </c>
      <c r="F4" s="269" t="s">
        <v>147</v>
      </c>
      <c r="G4" s="268" t="s">
        <v>148</v>
      </c>
    </row>
    <row r="5" spans="1:7" x14ac:dyDescent="0.3">
      <c r="A5" s="264" t="s">
        <v>14</v>
      </c>
      <c r="B5" s="265">
        <v>0.5</v>
      </c>
      <c r="C5" s="59"/>
      <c r="D5" s="195"/>
      <c r="E5" s="270">
        <v>2000</v>
      </c>
      <c r="F5" s="271">
        <v>2.7</v>
      </c>
      <c r="G5" s="272">
        <v>2400</v>
      </c>
    </row>
    <row r="6" spans="1:7" x14ac:dyDescent="0.3">
      <c r="A6" s="264" t="s">
        <v>44</v>
      </c>
      <c r="B6" s="265">
        <v>0.5</v>
      </c>
      <c r="C6" s="59"/>
      <c r="D6" s="270">
        <v>2001</v>
      </c>
      <c r="E6" s="271">
        <v>2.63</v>
      </c>
      <c r="F6" s="272">
        <v>2400</v>
      </c>
      <c r="G6" s="195"/>
    </row>
    <row r="7" spans="1:7" x14ac:dyDescent="0.3">
      <c r="A7" s="264" t="s">
        <v>45</v>
      </c>
      <c r="B7" s="265">
        <v>0.5</v>
      </c>
      <c r="C7" s="59"/>
      <c r="D7" s="270">
        <v>2002</v>
      </c>
      <c r="E7" s="271">
        <v>2.6</v>
      </c>
      <c r="F7" s="272">
        <v>2400</v>
      </c>
      <c r="G7" s="195"/>
    </row>
    <row r="8" spans="1:7" x14ac:dyDescent="0.3">
      <c r="A8" s="264" t="s">
        <v>47</v>
      </c>
      <c r="B8" s="265">
        <v>0.5</v>
      </c>
      <c r="C8" s="59"/>
      <c r="D8" s="270">
        <v>2003</v>
      </c>
      <c r="E8" s="271">
        <v>2.75</v>
      </c>
      <c r="F8" s="272">
        <v>2400</v>
      </c>
      <c r="G8" s="195"/>
    </row>
    <row r="9" spans="1:7" x14ac:dyDescent="0.3">
      <c r="A9" s="264" t="s">
        <v>49</v>
      </c>
      <c r="B9" s="265">
        <v>0.5</v>
      </c>
      <c r="C9" s="59"/>
      <c r="D9" s="270">
        <v>2004</v>
      </c>
      <c r="E9" s="271">
        <v>2.2400000000000002</v>
      </c>
      <c r="F9" s="272">
        <v>2400</v>
      </c>
      <c r="G9" s="195"/>
    </row>
    <row r="10" spans="1:7" x14ac:dyDescent="0.3">
      <c r="A10" s="264" t="s">
        <v>51</v>
      </c>
      <c r="B10" s="265">
        <f>1/12</f>
        <v>8.3333333333333329E-2</v>
      </c>
      <c r="C10" s="59"/>
      <c r="D10" s="270">
        <v>2005</v>
      </c>
      <c r="E10" s="271">
        <v>1.97</v>
      </c>
      <c r="F10" s="272">
        <v>2400</v>
      </c>
      <c r="G10" s="195"/>
    </row>
    <row r="11" spans="1:7" x14ac:dyDescent="0.3">
      <c r="A11" s="264" t="s">
        <v>53</v>
      </c>
      <c r="B11" s="265">
        <v>1</v>
      </c>
      <c r="C11" s="59"/>
      <c r="D11" s="270">
        <v>2006</v>
      </c>
      <c r="E11" s="271">
        <v>1.8</v>
      </c>
      <c r="F11" s="273">
        <v>2400</v>
      </c>
      <c r="G11" s="195"/>
    </row>
    <row r="12" spans="1:7" x14ac:dyDescent="0.3">
      <c r="A12" s="264" t="s">
        <v>55</v>
      </c>
      <c r="B12" s="265">
        <v>1</v>
      </c>
      <c r="D12" s="270">
        <v>2007</v>
      </c>
      <c r="E12" s="271">
        <v>1.64</v>
      </c>
      <c r="F12" s="273">
        <v>2400</v>
      </c>
      <c r="G12" s="195"/>
    </row>
    <row r="13" spans="1:7" x14ac:dyDescent="0.3">
      <c r="A13" s="264" t="s">
        <v>14</v>
      </c>
      <c r="B13" s="265">
        <v>5</v>
      </c>
      <c r="D13" s="270">
        <v>2008</v>
      </c>
      <c r="E13" s="271">
        <v>1.49</v>
      </c>
      <c r="F13" s="273">
        <v>2400</v>
      </c>
      <c r="G13" s="195"/>
    </row>
    <row r="14" spans="1:7" x14ac:dyDescent="0.3">
      <c r="A14" s="264" t="s">
        <v>16</v>
      </c>
      <c r="B14" s="265">
        <v>10</v>
      </c>
      <c r="D14" s="270">
        <v>2009</v>
      </c>
      <c r="E14" s="271">
        <v>1.32</v>
      </c>
      <c r="F14" s="273">
        <v>2400</v>
      </c>
      <c r="G14" s="195"/>
    </row>
    <row r="15" spans="1:7" x14ac:dyDescent="0.3">
      <c r="A15" s="264" t="s">
        <v>18</v>
      </c>
      <c r="B15" s="265">
        <v>10</v>
      </c>
      <c r="D15" s="270">
        <v>2010</v>
      </c>
      <c r="E15" s="271">
        <v>1.21</v>
      </c>
      <c r="F15" s="273">
        <v>2400</v>
      </c>
      <c r="G15" s="195"/>
    </row>
    <row r="16" spans="1:7" x14ac:dyDescent="0.3">
      <c r="A16" s="264" t="s">
        <v>21</v>
      </c>
      <c r="B16" s="265">
        <v>10</v>
      </c>
      <c r="D16" s="270">
        <v>2011</v>
      </c>
      <c r="E16" s="271">
        <v>1.1599999999999999</v>
      </c>
      <c r="F16" s="273">
        <v>2400</v>
      </c>
      <c r="G16" s="195"/>
    </row>
    <row r="17" spans="1:7" x14ac:dyDescent="0.3">
      <c r="A17" s="264" t="s">
        <v>23</v>
      </c>
      <c r="B17" s="265">
        <v>10</v>
      </c>
      <c r="D17" s="270">
        <v>2012</v>
      </c>
      <c r="E17" s="271">
        <v>1.06</v>
      </c>
      <c r="F17" s="273">
        <v>2400</v>
      </c>
      <c r="G17" s="195"/>
    </row>
    <row r="18" spans="1:7" x14ac:dyDescent="0.3">
      <c r="A18" s="264" t="s">
        <v>25</v>
      </c>
      <c r="B18" s="265">
        <v>10</v>
      </c>
      <c r="D18" s="270">
        <v>2013</v>
      </c>
      <c r="E18" s="271">
        <v>1</v>
      </c>
      <c r="F18" s="273">
        <v>2400</v>
      </c>
      <c r="G18" s="195"/>
    </row>
    <row r="19" spans="1:7" x14ac:dyDescent="0.3">
      <c r="A19" s="264" t="s">
        <v>27</v>
      </c>
      <c r="B19" s="265">
        <v>10</v>
      </c>
      <c r="D19" s="270">
        <v>2014</v>
      </c>
      <c r="E19" s="271">
        <v>1</v>
      </c>
      <c r="F19" s="273">
        <v>2400</v>
      </c>
      <c r="G19" s="195"/>
    </row>
    <row r="20" spans="1:7" x14ac:dyDescent="0.3">
      <c r="A20" s="264" t="s">
        <v>29</v>
      </c>
      <c r="B20" s="265">
        <v>10</v>
      </c>
      <c r="D20" s="195"/>
      <c r="E20" s="274"/>
      <c r="F20" s="195"/>
      <c r="G20" s="195"/>
    </row>
    <row r="21" spans="1:7" x14ac:dyDescent="0.3">
      <c r="A21" s="264" t="s">
        <v>32</v>
      </c>
      <c r="B21" s="265">
        <v>10</v>
      </c>
      <c r="D21" s="275" t="s">
        <v>149</v>
      </c>
      <c r="E21" s="276"/>
      <c r="F21" s="275"/>
      <c r="G21" s="195"/>
    </row>
    <row r="22" spans="1:7" x14ac:dyDescent="0.3">
      <c r="A22" s="264" t="s">
        <v>35</v>
      </c>
      <c r="B22" s="265">
        <v>2</v>
      </c>
      <c r="D22" s="275" t="s">
        <v>150</v>
      </c>
      <c r="E22" s="276"/>
      <c r="F22" s="275"/>
      <c r="G22" s="195"/>
    </row>
    <row r="23" spans="1:7" x14ac:dyDescent="0.3">
      <c r="B23" s="14"/>
      <c r="E23" s="58"/>
    </row>
    <row r="24" spans="1:7" x14ac:dyDescent="0.3">
      <c r="B24" s="14"/>
      <c r="E24" s="58"/>
    </row>
    <row r="25" spans="1:7" x14ac:dyDescent="0.3">
      <c r="B25" s="14"/>
    </row>
    <row r="26" spans="1:7" ht="15" customHeight="1" x14ac:dyDescent="0.3">
      <c r="B26" s="14"/>
    </row>
    <row r="27" spans="1:7" x14ac:dyDescent="0.3">
      <c r="B27" s="14"/>
    </row>
    <row r="28" spans="1:7" x14ac:dyDescent="0.3">
      <c r="B28" s="14"/>
    </row>
    <row r="29" spans="1:7" x14ac:dyDescent="0.3">
      <c r="B29" s="14"/>
    </row>
    <row r="30" spans="1:7" ht="28.9" customHeight="1" x14ac:dyDescent="0.3">
      <c r="B30" s="14"/>
    </row>
    <row r="31" spans="1:7" x14ac:dyDescent="0.3">
      <c r="B31" s="14"/>
    </row>
    <row r="32" spans="1:7" x14ac:dyDescent="0.3">
      <c r="B32" s="14"/>
    </row>
    <row r="33" spans="2:2" x14ac:dyDescent="0.3">
      <c r="B33" s="14"/>
    </row>
    <row r="34" spans="2:2" x14ac:dyDescent="0.3">
      <c r="B34" s="14"/>
    </row>
    <row r="35" spans="2:2" x14ac:dyDescent="0.3">
      <c r="B35" s="14"/>
    </row>
    <row r="36" spans="2:2" x14ac:dyDescent="0.3">
      <c r="B36" s="14"/>
    </row>
    <row r="37" spans="2:2" x14ac:dyDescent="0.3">
      <c r="B37" s="14"/>
    </row>
    <row r="38" spans="2:2" x14ac:dyDescent="0.3">
      <c r="B38" s="14"/>
    </row>
    <row r="39" spans="2:2" x14ac:dyDescent="0.3">
      <c r="B39" s="14"/>
    </row>
    <row r="40" spans="2:2" x14ac:dyDescent="0.3">
      <c r="B40" s="14"/>
    </row>
    <row r="41" spans="2:2" ht="14.5" customHeight="1" x14ac:dyDescent="0.3">
      <c r="B41" s="14"/>
    </row>
    <row r="43" spans="2:2" ht="28.9" customHeight="1" x14ac:dyDescent="0.3"/>
    <row r="57" spans="3:4" x14ac:dyDescent="0.3">
      <c r="D57" s="57"/>
    </row>
    <row r="61" spans="3:4" x14ac:dyDescent="0.3">
      <c r="C61" s="57"/>
    </row>
  </sheetData>
  <pageMargins left="0.7" right="0.7" top="0.75" bottom="0.75" header="0.3" footer="0.3"/>
  <pageSetup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A costing tool used with water and sanitation committees and district staff to set water tariffs. Two versions are included, one for piped systems and one for water points. </DocumentSetDescription>
    <TaxCatchAll xmlns="c681421c-b97e-4a64-8ac5-739390740b04">
      <Value>33</Value>
      <Value>64</Value>
      <Value>62</Value>
      <Value>44</Value>
      <Value>47</Value>
      <Value>143</Value>
      <Value>34</Value>
    </TaxCatchAl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B9CE78B4666AF4AB0CE837F27848F15" ma:contentTypeVersion="119" ma:contentTypeDescription="Create a new document." ma:contentTypeScope="" ma:versionID="5b5a875ef6c46509ec062f142c858b08">
  <xsd:schema xmlns:xsd="http://www.w3.org/2001/XMLSchema" xmlns:xs="http://www.w3.org/2001/XMLSchema" xmlns:p="http://schemas.microsoft.com/office/2006/metadata/properties" xmlns:ns1="http://schemas.microsoft.com/sharepoint/v3" xmlns:ns2="c681421c-b97e-4a64-8ac5-739390740b04" xmlns:ns3="39e2c1a1-5a63-44a6-b681-c9750e622e07" targetNamespace="http://schemas.microsoft.com/office/2006/metadata/properties" ma:root="true" ma:fieldsID="fb82a98cb4c75fc63cd00ff1091ad299" ns1:_="" ns2:_="" ns3:_="">
    <xsd:import namespace="http://schemas.microsoft.com/sharepoint/v3"/>
    <xsd:import namespace="c681421c-b97e-4a64-8ac5-739390740b04"/>
    <xsd:import namespace="39e2c1a1-5a63-44a6-b681-c9750e622e07"/>
    <xsd:element name="properties">
      <xsd:complexType>
        <xsd:sequence>
          <xsd:element name="documentManagement">
            <xsd:complexType>
              <xsd:all>
                <xsd:element ref="ns2:TaxCatchAll" minOccurs="0"/>
                <xsd:element ref="ns1:DocumentSetDescription"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9" nillable="true" ma:displayName="Description in English" ma:description="Please provide a high-level description of this resource, including 3-5 main takeaways and how your colleagues can use this resource, in English (use Google Translate if necessary)" ma:hidden="true"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81421c-b97e-4a64-8ac5-739390740b04"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e18db78-bf46-4b52-a48a-57d52905f4b8}" ma:internalName="TaxCatchAll" ma:showField="CatchAllData" ma:web="c681421c-b97e-4a64-8ac5-739390740b0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e2c1a1-5a63-44a6-b681-c9750e622e0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04E5E9-7BE5-4539-92DB-C9E11B866B7B}">
  <ds:schemaRefs>
    <ds:schemaRef ds:uri="http://schemas.microsoft.com/sharepoint/v3/contenttype/forms"/>
  </ds:schemaRefs>
</ds:datastoreItem>
</file>

<file path=customXml/itemProps2.xml><?xml version="1.0" encoding="utf-8"?>
<ds:datastoreItem xmlns:ds="http://schemas.openxmlformats.org/officeDocument/2006/customXml" ds:itemID="{0F78A051-E823-4004-9C71-84428A58E3F3}">
  <ds:schemaRefs>
    <ds:schemaRef ds:uri="http://purl.org/dc/elements/1.1/"/>
    <ds:schemaRef ds:uri="http://schemas.microsoft.com/sharepoint/v3"/>
    <ds:schemaRef ds:uri="39e2c1a1-5a63-44a6-b681-c9750e622e07"/>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purl.org/dc/dcmitype/"/>
    <ds:schemaRef ds:uri="c681421c-b97e-4a64-8ac5-739390740b04"/>
    <ds:schemaRef ds:uri="http://www.w3.org/XML/1998/namespace"/>
  </ds:schemaRefs>
</ds:datastoreItem>
</file>

<file path=customXml/itemProps3.xml><?xml version="1.0" encoding="utf-8"?>
<ds:datastoreItem xmlns:ds="http://schemas.openxmlformats.org/officeDocument/2006/customXml" ds:itemID="{3085ACE3-A96E-4BF5-9F29-7F64D411A2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81421c-b97e-4a64-8ac5-739390740b04"/>
    <ds:schemaRef ds:uri="39e2c1a1-5a63-44a6-b681-c9750e622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1-Instructions</vt:lpstr>
      <vt:lpstr>2- Data Entry</vt:lpstr>
      <vt:lpstr>3-Cost Projections</vt:lpstr>
      <vt:lpstr>4-Summary Income &amp; Expenditures</vt:lpstr>
      <vt:lpstr>5-Graphics</vt:lpstr>
      <vt:lpstr>6-Reference Data</vt:lpstr>
      <vt:lpstr>'2- Data Entry'!Print_Area</vt:lpstr>
      <vt:lpstr>'3-Cost Projections'!Print_Area</vt:lpstr>
      <vt:lpstr>'5-Graphics'!Print_Area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Duey</dc:creator>
  <cp:keywords/>
  <dc:description/>
  <cp:lastModifiedBy>Ellen Witt</cp:lastModifiedBy>
  <cp:revision/>
  <dcterms:created xsi:type="dcterms:W3CDTF">2010-09-25T06:10:10Z</dcterms:created>
  <dcterms:modified xsi:type="dcterms:W3CDTF">2020-12-21T23:47:06Z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0x0101002B9CE78B4666AF4AB0CE837F27848F15</vt:lpwstr>
  </property>
  <property fmtid="{D5CDD505-2E9C-101B-9397-08002B2CF9AE}" pid="3" name="cldProductType">
    <vt:lpwstr>62;#tool|2720b881-5dce-4b43-92ed-b657652aa6f9</vt:lpwstr>
  </property>
  <property fmtid="{D5CDD505-2E9C-101B-9397-08002B2CF9AE}" pid="4" name="cldTopic">
    <vt:lpwstr>34;#sustainability|f399c56d-fdf4-4c24-9fa6-8203a494562e;#44;#financing|c8176323-1312-4f2a-80a0-3bc6b9142f5b;#47;#tariffs|6b33c0b9-4716-4903-bf5e-c4cd90092301;#64;#water committee|4ed58dbd-35fc-4e86-97fd-3a9eba7e8a86</vt:lpwstr>
  </property>
  <property fmtid="{D5CDD505-2E9C-101B-9397-08002B2CF9AE}" pid="5" name="cldIsSharedOut">
    <vt:lpwstr>Internal only</vt:lpwstr>
  </property>
  <property fmtid="{D5CDD505-2E9C-101B-9397-08002B2CF9AE}" pid="6" name="jc6a83f041884a3a8178454854f33c2d">
    <vt:lpwstr/>
  </property>
  <property fmtid="{D5CDD505-2E9C-101B-9397-08002B2CF9AE}" pid="7" name="c62e24abd8b645aca872414ba97d45ff">
    <vt:lpwstr/>
  </property>
  <property fmtid="{D5CDD505-2E9C-101B-9397-08002B2CF9AE}" pid="8" name="cldPageLength">
    <vt:r8>6</vt:r8>
  </property>
  <property fmtid="{D5CDD505-2E9C-101B-9397-08002B2CF9AE}" pid="9" name="a46604e3437c451fbb6f838030c26e4e">
    <vt:lpwstr>sustainability|f399c56d-fdf4-4c24-9fa6-8203a494562e;financing|c8176323-1312-4f2a-80a0-3bc6b9142f5b;tariffs|6b33c0b9-4716-4903-bf5e-c4cd90092301;water committee|4ed58dbd-35fc-4e86-97fd-3a9eba7e8a86</vt:lpwstr>
  </property>
  <property fmtid="{D5CDD505-2E9C-101B-9397-08002B2CF9AE}" pid="10" name="cldGeographyLevel">
    <vt:lpwstr/>
  </property>
  <property fmtid="{D5CDD505-2E9C-101B-9397-08002B2CF9AE}" pid="11" name="cldGeography">
    <vt:lpwstr>33;#Uganda|31f66eb8-2a38-471c-b9a6-cab84e2117d0</vt:lpwstr>
  </property>
  <property fmtid="{D5CDD505-2E9C-101B-9397-08002B2CF9AE}" pid="12" name="cldExternalLinkToResource">
    <vt:lpwstr/>
  </property>
  <property fmtid="{D5CDD505-2E9C-101B-9397-08002B2CF9AE}" pid="13" name="cldNameInSpanish">
    <vt:lpwstr>AQueCosto-Uganda</vt:lpwstr>
  </property>
  <property fmtid="{D5CDD505-2E9C-101B-9397-08002B2CF9AE}" pid="14" name="cldFunders">
    <vt:lpwstr/>
  </property>
  <property fmtid="{D5CDD505-2E9C-101B-9397-08002B2CF9AE}" pid="15" name="d881237cf50b435288829ad9c9e6c58e">
    <vt:lpwstr/>
  </property>
  <property fmtid="{D5CDD505-2E9C-101B-9397-08002B2CF9AE}" pid="16" name="cldResourceAuthor">
    <vt:lpwstr>64;#Brenda Achiro Muthemba;#65;#Grace Kanweri;#67;#Martin Muhangi</vt:lpwstr>
  </property>
  <property fmtid="{D5CDD505-2E9C-101B-9397-08002B2CF9AE}" pid="17" name="cldDescriptionInSpanish">
    <vt:lpwstr>Una herramienta de costeo usada con comités de agua y los municipios para establecer tarifas. Hay dos versiones, una para sistemas de agua potable y una para puntos de agua. </vt:lpwstr>
  </property>
  <property fmtid="{D5CDD505-2E9C-101B-9397-08002B2CF9AE}" pid="18" name="cldSubjectMatterExpert">
    <vt:lpwstr>65;#Grace Kanweri;#64;#Brenda Achiro Muthemba;#67;#Martin Muhangi</vt:lpwstr>
  </property>
  <property fmtid="{D5CDD505-2E9C-101B-9397-08002B2CF9AE}" pid="19" name="g687c12d46ff4ece934363094c9a788a">
    <vt:lpwstr/>
  </property>
  <property fmtid="{D5CDD505-2E9C-101B-9397-08002B2CF9AE}" pid="20" name="cldFeatured">
    <vt:bool>false</vt:bool>
  </property>
  <property fmtid="{D5CDD505-2E9C-101B-9397-08002B2CF9AE}" pid="21" name="f597036a33454c06a6a7638b9637a4ea">
    <vt:lpwstr>Uganda Country Program|e835f218-6398-4373-bfd0-72f82e251d3c</vt:lpwstr>
  </property>
  <property fmtid="{D5CDD505-2E9C-101B-9397-08002B2CF9AE}" pid="22" name="cldPublicationDate">
    <vt:filetime>2017-01-01T08:00:00Z</vt:filetime>
  </property>
  <property fmtid="{D5CDD505-2E9C-101B-9397-08002B2CF9AE}" pid="23" name="cldProgramLevel">
    <vt:lpwstr/>
  </property>
  <property fmtid="{D5CDD505-2E9C-101B-9397-08002B2CF9AE}" pid="24" name="ebd69b704c1348d1848375b0f13e969f">
    <vt:lpwstr>tool|2720b881-5dce-4b43-92ed-b657652aa6f9</vt:lpwstr>
  </property>
  <property fmtid="{D5CDD505-2E9C-101B-9397-08002B2CF9AE}" pid="25" name="cldPartners">
    <vt:lpwstr/>
  </property>
  <property fmtid="{D5CDD505-2E9C-101B-9397-08002B2CF9AE}" pid="26" name="cldCountryDepartment">
    <vt:lpwstr>143;#Uganda Country Program|e835f218-6398-4373-bfd0-72f82e251d3c</vt:lpwstr>
  </property>
  <property fmtid="{D5CDD505-2E9C-101B-9397-08002B2CF9AE}" pid="27" name="cldCollection">
    <vt:lpwstr>36</vt:lpwstr>
  </property>
  <property fmtid="{D5CDD505-2E9C-101B-9397-08002B2CF9AE}" pid="28" name="cc3c7c276206496db2bb9ec36a37b262">
    <vt:lpwstr>Uganda|31f66eb8-2a38-471c-b9a6-cab84e2117d0</vt:lpwstr>
  </property>
  <property fmtid="{D5CDD505-2E9C-101B-9397-08002B2CF9AE}" pid="29" name="p334667db7a84dffb4eb226ed8e016ca">
    <vt:lpwstr/>
  </property>
  <property fmtid="{D5CDD505-2E9C-101B-9397-08002B2CF9AE}" pid="30" name="d6f53be5c45141959577925ceb69e076">
    <vt:lpwstr/>
  </property>
  <property fmtid="{D5CDD505-2E9C-101B-9397-08002B2CF9AE}" pid="31" name="People">
    <vt:lpwstr/>
  </property>
  <property fmtid="{D5CDD505-2E9C-101B-9397-08002B2CF9AE}" pid="32" name="Resource_x0020_Language">
    <vt:lpwstr/>
  </property>
  <property fmtid="{D5CDD505-2E9C-101B-9397-08002B2CF9AE}" pid="33" name="Resource Language">
    <vt:lpwstr/>
  </property>
  <property fmtid="{D5CDD505-2E9C-101B-9397-08002B2CF9AE}" pid="34" name="_docset_NoMedatataSyncRequired">
    <vt:lpwstr>False</vt:lpwstr>
  </property>
  <property fmtid="{D5CDD505-2E9C-101B-9397-08002B2CF9AE}" pid="35" name="cldResourceLinkMIS">
    <vt:lpwstr/>
  </property>
</Properties>
</file>