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twombly/Dropbox/@1 - MFL Back Office/Monthly Videos/MFL002 - Signals For Jumping Back In/"/>
    </mc:Choice>
  </mc:AlternateContent>
  <xr:revisionPtr revIDLastSave="0" documentId="13_ncr:1_{DF0B52ED-4166-8943-925D-E791EE419879}" xr6:coauthVersionLast="36" xr6:coauthVersionMax="36" xr10:uidLastSave="{00000000-0000-0000-0000-000000000000}"/>
  <bookViews>
    <workbookView xWindow="-38400" yWindow="460" windowWidth="38400" windowHeight="20740" xr2:uid="{143659AF-90EE-BD49-A01C-22AA9BFC860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D27" i="1"/>
  <c r="G54" i="1" l="1"/>
  <c r="G52" i="1"/>
  <c r="G20" i="1"/>
  <c r="G56" i="1"/>
  <c r="G55" i="1"/>
  <c r="G38" i="1"/>
  <c r="D38" i="1"/>
  <c r="A38" i="1"/>
  <c r="G11" i="1"/>
  <c r="D11" i="1"/>
  <c r="B45" i="1"/>
  <c r="B41" i="1"/>
  <c r="B37" i="1"/>
  <c r="B34" i="1"/>
  <c r="B32" i="1"/>
  <c r="B33" i="1" s="1"/>
  <c r="B31" i="1"/>
  <c r="B30" i="1"/>
  <c r="B26" i="1"/>
  <c r="H34" i="1"/>
  <c r="H32" i="1"/>
  <c r="H33" i="1" s="1"/>
  <c r="H30" i="1"/>
  <c r="E34" i="1"/>
  <c r="E32" i="1"/>
  <c r="E33" i="1" s="1"/>
  <c r="E30" i="1"/>
  <c r="H31" i="1"/>
  <c r="H37" i="1" s="1"/>
  <c r="G50" i="1"/>
  <c r="G49" i="1"/>
  <c r="G43" i="1"/>
  <c r="G42" i="1"/>
  <c r="G40" i="1"/>
  <c r="G37" i="1"/>
  <c r="G31" i="1"/>
  <c r="E31" i="1"/>
  <c r="E37" i="1" s="1"/>
  <c r="G29" i="1"/>
  <c r="G28" i="1"/>
  <c r="G39" i="1"/>
  <c r="G41" i="1"/>
  <c r="D13" i="1"/>
  <c r="G13" i="1" s="1"/>
  <c r="B13" i="1"/>
  <c r="H7" i="1"/>
  <c r="H9" i="1" s="1"/>
  <c r="E7" i="1"/>
  <c r="E9" i="1" s="1"/>
  <c r="B7" i="1"/>
  <c r="B9" i="1" s="1"/>
  <c r="B10" i="1" s="1"/>
  <c r="B17" i="1" s="1"/>
  <c r="H35" i="1" l="1"/>
  <c r="H36" i="1" s="1"/>
  <c r="H54" i="1" s="1"/>
  <c r="E35" i="1"/>
  <c r="E36" i="1" s="1"/>
  <c r="E54" i="1"/>
  <c r="B35" i="1"/>
  <c r="B36" i="1" s="1"/>
  <c r="E42" i="1"/>
  <c r="E38" i="1"/>
  <c r="E10" i="1"/>
  <c r="E11" i="1" s="1"/>
  <c r="H10" i="1"/>
  <c r="B11" i="1"/>
  <c r="H38" i="1" l="1"/>
  <c r="H42" i="1"/>
  <c r="B42" i="1"/>
  <c r="B43" i="1" s="1"/>
  <c r="B38" i="1"/>
  <c r="H39" i="1"/>
  <c r="H40" i="1" s="1"/>
  <c r="H41" i="1"/>
  <c r="E39" i="1"/>
  <c r="E41" i="1"/>
  <c r="E43" i="1" s="1"/>
  <c r="E13" i="1"/>
  <c r="B12" i="1"/>
  <c r="B18" i="1" s="1"/>
  <c r="E12" i="1"/>
  <c r="E14" i="1" s="1"/>
  <c r="H11" i="1"/>
  <c r="H13" i="1" s="1"/>
  <c r="H43" i="1" l="1"/>
  <c r="H44" i="1"/>
  <c r="H55" i="1" s="1"/>
  <c r="H56" i="1" s="1"/>
  <c r="B39" i="1"/>
  <c r="B40" i="1" s="1"/>
  <c r="B44" i="1"/>
  <c r="B47" i="1" s="1"/>
  <c r="E44" i="1"/>
  <c r="E40" i="1"/>
  <c r="B14" i="1"/>
  <c r="H12" i="1"/>
  <c r="H14" i="1" s="1"/>
  <c r="H15" i="1" s="1"/>
  <c r="H17" i="1" s="1"/>
  <c r="H20" i="1" s="1"/>
  <c r="H21" i="1" s="1"/>
  <c r="E55" i="1" l="1"/>
  <c r="E56" i="1" s="1"/>
  <c r="E45" i="1"/>
  <c r="E47" i="1" s="1"/>
  <c r="E49" i="1" s="1"/>
  <c r="B48" i="1"/>
  <c r="B49" i="1"/>
  <c r="B50" i="1" s="1"/>
  <c r="H45" i="1"/>
  <c r="H47" i="1" s="1"/>
  <c r="E15" i="1"/>
  <c r="E17" i="1" s="1"/>
  <c r="E18" i="1" s="1"/>
  <c r="H18" i="1"/>
  <c r="E48" i="1" l="1"/>
  <c r="E50" i="1"/>
  <c r="E52" i="1"/>
  <c r="E53" i="1" s="1"/>
  <c r="H49" i="1"/>
  <c r="H48" i="1"/>
  <c r="E20" i="1"/>
  <c r="E21" i="1" s="1"/>
  <c r="H50" i="1" l="1"/>
  <c r="H52" i="1"/>
  <c r="H53" i="1" s="1"/>
</calcChain>
</file>

<file path=xl/sharedStrings.xml><?xml version="1.0" encoding="utf-8"?>
<sst xmlns="http://schemas.openxmlformats.org/spreadsheetml/2006/main" count="127" uniqueCount="42">
  <si>
    <t>NOI</t>
  </si>
  <si>
    <t>Gross Rents</t>
  </si>
  <si>
    <t>Expenses</t>
  </si>
  <si>
    <t>Expense Ratio</t>
  </si>
  <si>
    <t>Occupancy</t>
  </si>
  <si>
    <t>Revenue</t>
  </si>
  <si>
    <t>LT Cap Rate</t>
  </si>
  <si>
    <t>Equity@25%</t>
  </si>
  <si>
    <t>Debt Service @4.75%</t>
  </si>
  <si>
    <t>Simple Profit</t>
  </si>
  <si>
    <t>ROE</t>
  </si>
  <si>
    <t>Escrows, Capex</t>
  </si>
  <si>
    <t>Below IV</t>
  </si>
  <si>
    <t>Above IV</t>
  </si>
  <si>
    <t>Mortgage Amt</t>
  </si>
  <si>
    <t>Purchase Cap Rate</t>
  </si>
  <si>
    <t>n/a</t>
  </si>
  <si>
    <t>Equity Created Day 1</t>
  </si>
  <si>
    <t>Value-Add Scenario</t>
  </si>
  <si>
    <t>Value-Add Cost</t>
  </si>
  <si>
    <t>Value-Add Rent Boost</t>
  </si>
  <si>
    <t>Original Equity Created vs IV</t>
  </si>
  <si>
    <t>Original Invested Equity@25%</t>
  </si>
  <si>
    <t>Total Invested Equity</t>
  </si>
  <si>
    <t>New Equity Created vs IV</t>
  </si>
  <si>
    <t>New Asset Value</t>
  </si>
  <si>
    <t>Value-Add ROI%</t>
  </si>
  <si>
    <t>Original Simple Profit</t>
  </si>
  <si>
    <t>Original ROE</t>
  </si>
  <si>
    <t>New Simple Profit</t>
  </si>
  <si>
    <t>New ROE</t>
  </si>
  <si>
    <t>New Normalized to IV</t>
  </si>
  <si>
    <t>Purchase Price</t>
  </si>
  <si>
    <t>Profit/Loss</t>
  </si>
  <si>
    <t>Total Capital Stack</t>
  </si>
  <si>
    <t>At IV</t>
  </si>
  <si>
    <t>Stablized Scenario</t>
  </si>
  <si>
    <t>Cash Normalized to IV</t>
  </si>
  <si>
    <t>New Cash Normalized to IV</t>
  </si>
  <si>
    <t>Asset Value @ Normalized CR</t>
  </si>
  <si>
    <t>Post-Value Add Mean Cap Rate</t>
  </si>
  <si>
    <t>Value-Add NOI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</si>
</sst>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  <xf numFmtId="9" fontId="0" fillId="0" borderId="0" xfId="2" applyNumberFormat="1" applyFont="1"/>
    <xf numFmtId="0" fontId="3" fillId="0" borderId="0" xfId="0" applyFont="1"/>
    <xf numFmtId="9" fontId="3" fillId="0" borderId="0" xfId="2" applyFont="1"/>
    <xf numFmtId="164" fontId="0" fillId="0" borderId="0" xfId="2" applyNumberFormat="1" applyFont="1"/>
    <xf numFmtId="0" fontId="0" fillId="0" borderId="0" xfId="0" applyAlignment="1">
      <alignment horizontal="right"/>
    </xf>
    <xf numFmtId="0" fontId="2" fillId="2" borderId="0" xfId="0" applyFont="1" applyFill="1"/>
    <xf numFmtId="0" fontId="0" fillId="2" borderId="0" xfId="0" applyFill="1"/>
    <xf numFmtId="0" fontId="0" fillId="3" borderId="0" xfId="0" applyFill="1"/>
    <xf numFmtId="164" fontId="0" fillId="3" borderId="0" xfId="1" applyNumberFormat="1" applyFont="1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164" fontId="3" fillId="0" borderId="0" xfId="1" applyNumberFormat="1" applyFont="1"/>
    <xf numFmtId="165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19A4A-94F7-4E45-B567-B56935FDC5BC}">
  <dimension ref="A1:H56"/>
  <sheetViews>
    <sheetView tabSelected="1" topLeftCell="A24" zoomScale="150" zoomScaleNormal="150" workbookViewId="0">
      <selection activeCell="H30" sqref="H30"/>
    </sheetView>
  </sheetViews>
  <sheetFormatPr baseColWidth="10" defaultRowHeight="16" x14ac:dyDescent="0.2"/>
  <cols>
    <col min="1" max="1" width="26.5" customWidth="1"/>
    <col min="2" max="2" width="14" bestFit="1" customWidth="1"/>
    <col min="4" max="4" width="26.1640625" customWidth="1"/>
    <col min="5" max="5" width="12.5" bestFit="1" customWidth="1"/>
    <col min="7" max="7" width="26.5" customWidth="1"/>
    <col min="8" max="8" width="15" customWidth="1"/>
  </cols>
  <sheetData>
    <row r="1" spans="1:8" x14ac:dyDescent="0.2">
      <c r="A1" s="10"/>
      <c r="B1" s="10"/>
      <c r="C1" s="10"/>
      <c r="D1" s="9" t="s">
        <v>36</v>
      </c>
      <c r="E1" s="10"/>
      <c r="F1" s="10"/>
      <c r="G1" s="10"/>
      <c r="H1" s="10"/>
    </row>
    <row r="2" spans="1:8" x14ac:dyDescent="0.2">
      <c r="B2" s="8" t="s">
        <v>35</v>
      </c>
      <c r="C2" s="8"/>
      <c r="D2" s="8"/>
      <c r="E2" s="8" t="s">
        <v>12</v>
      </c>
      <c r="F2" s="8"/>
      <c r="G2" s="8"/>
      <c r="H2" s="8" t="s">
        <v>13</v>
      </c>
    </row>
    <row r="3" spans="1:8" x14ac:dyDescent="0.2">
      <c r="A3" s="5" t="s">
        <v>6</v>
      </c>
      <c r="B3" s="6">
        <v>0.08</v>
      </c>
      <c r="C3" s="5"/>
      <c r="D3" s="5" t="s">
        <v>6</v>
      </c>
      <c r="E3" s="6">
        <v>0.08</v>
      </c>
      <c r="F3" s="5"/>
      <c r="G3" s="5" t="s">
        <v>6</v>
      </c>
      <c r="H3" s="6">
        <v>0.08</v>
      </c>
    </row>
    <row r="4" spans="1:8" x14ac:dyDescent="0.2">
      <c r="A4" t="s">
        <v>15</v>
      </c>
      <c r="B4" s="1">
        <v>0.08</v>
      </c>
      <c r="D4" t="s">
        <v>15</v>
      </c>
      <c r="E4" s="1">
        <v>0.08</v>
      </c>
      <c r="G4" t="s">
        <v>15</v>
      </c>
      <c r="H4" s="1">
        <v>0.08</v>
      </c>
    </row>
    <row r="5" spans="1:8" x14ac:dyDescent="0.2">
      <c r="A5" t="s">
        <v>1</v>
      </c>
      <c r="B5" s="2">
        <v>210526.25</v>
      </c>
      <c r="D5" t="s">
        <v>1</v>
      </c>
      <c r="E5" s="2">
        <v>210526.25</v>
      </c>
      <c r="G5" t="s">
        <v>1</v>
      </c>
      <c r="H5" s="2">
        <v>210526.25</v>
      </c>
    </row>
    <row r="6" spans="1:8" x14ac:dyDescent="0.2">
      <c r="A6" t="s">
        <v>4</v>
      </c>
      <c r="B6" s="1">
        <v>0.95</v>
      </c>
      <c r="D6" t="s">
        <v>4</v>
      </c>
      <c r="E6" s="1">
        <v>0.95</v>
      </c>
      <c r="G6" t="s">
        <v>4</v>
      </c>
      <c r="H6" s="1">
        <v>0.95</v>
      </c>
    </row>
    <row r="7" spans="1:8" x14ac:dyDescent="0.2">
      <c r="A7" t="s">
        <v>5</v>
      </c>
      <c r="B7" s="2">
        <f>B5*B6</f>
        <v>199999.9375</v>
      </c>
      <c r="D7" t="s">
        <v>5</v>
      </c>
      <c r="E7" s="2">
        <f>E5*E6</f>
        <v>199999.9375</v>
      </c>
      <c r="G7" t="s">
        <v>5</v>
      </c>
      <c r="H7" s="2">
        <f>H5*H6</f>
        <v>199999.9375</v>
      </c>
    </row>
    <row r="8" spans="1:8" x14ac:dyDescent="0.2">
      <c r="A8" t="s">
        <v>3</v>
      </c>
      <c r="B8" s="1">
        <v>-0.5</v>
      </c>
      <c r="D8" t="s">
        <v>3</v>
      </c>
      <c r="E8" s="1">
        <v>-0.5</v>
      </c>
      <c r="G8" t="s">
        <v>3</v>
      </c>
      <c r="H8" s="1">
        <v>-0.5</v>
      </c>
    </row>
    <row r="9" spans="1:8" x14ac:dyDescent="0.2">
      <c r="A9" t="s">
        <v>2</v>
      </c>
      <c r="B9" s="2">
        <f>B8*B7</f>
        <v>-99999.96875</v>
      </c>
      <c r="D9" t="s">
        <v>2</v>
      </c>
      <c r="E9" s="2">
        <f>IF(E8*E7&gt;-100000,-100000,E8*E7)</f>
        <v>-100000</v>
      </c>
      <c r="G9" t="s">
        <v>2</v>
      </c>
      <c r="H9" s="2">
        <f>IF(H8*H7&lt;-100000,-100000,H8*H7)</f>
        <v>-99999.96875</v>
      </c>
    </row>
    <row r="10" spans="1:8" x14ac:dyDescent="0.2">
      <c r="A10" t="s">
        <v>0</v>
      </c>
      <c r="B10" s="2">
        <f>B7+B9</f>
        <v>99999.96875</v>
      </c>
      <c r="D10" t="s">
        <v>0</v>
      </c>
      <c r="E10" s="2">
        <f>E7+E9</f>
        <v>99999.9375</v>
      </c>
      <c r="G10" t="s">
        <v>0</v>
      </c>
      <c r="H10" s="2">
        <f>H7+H9</f>
        <v>99999.96875</v>
      </c>
    </row>
    <row r="11" spans="1:8" x14ac:dyDescent="0.2">
      <c r="A11" s="11" t="s">
        <v>32</v>
      </c>
      <c r="B11" s="12">
        <f>B10/B4</f>
        <v>1249999.609375</v>
      </c>
      <c r="C11" s="11"/>
      <c r="D11" s="11" t="str">
        <f>A11</f>
        <v>Purchase Price</v>
      </c>
      <c r="E11" s="12">
        <f>E10/E4</f>
        <v>1249999.21875</v>
      </c>
      <c r="F11" s="11"/>
      <c r="G11" s="11" t="str">
        <f>D11</f>
        <v>Purchase Price</v>
      </c>
      <c r="H11" s="12">
        <f>H10/H4</f>
        <v>1249999.609375</v>
      </c>
    </row>
    <row r="12" spans="1:8" x14ac:dyDescent="0.2">
      <c r="A12" t="s">
        <v>7</v>
      </c>
      <c r="B12" s="3">
        <f>B11*0.25</f>
        <v>312499.90234375</v>
      </c>
      <c r="D12" t="s">
        <v>7</v>
      </c>
      <c r="E12" s="3">
        <f>E11*0.25</f>
        <v>312499.8046875</v>
      </c>
      <c r="G12" t="s">
        <v>7</v>
      </c>
      <c r="H12" s="3">
        <f>H11*0.25</f>
        <v>312499.90234375</v>
      </c>
    </row>
    <row r="13" spans="1:8" x14ac:dyDescent="0.2">
      <c r="A13" s="13" t="s">
        <v>17</v>
      </c>
      <c r="B13" s="14">
        <f>0</f>
        <v>0</v>
      </c>
      <c r="C13" s="13"/>
      <c r="D13" s="13" t="str">
        <f>A13</f>
        <v>Equity Created Day 1</v>
      </c>
      <c r="E13" s="14">
        <f>B11-E11</f>
        <v>0.390625</v>
      </c>
      <c r="F13" s="13"/>
      <c r="G13" s="13" t="str">
        <f>D13</f>
        <v>Equity Created Day 1</v>
      </c>
      <c r="H13" s="14">
        <f>B11-H11</f>
        <v>0</v>
      </c>
    </row>
    <row r="14" spans="1:8" x14ac:dyDescent="0.2">
      <c r="A14" t="s">
        <v>14</v>
      </c>
      <c r="B14" s="3">
        <f>B11-B12</f>
        <v>937499.70703125</v>
      </c>
      <c r="D14" t="s">
        <v>14</v>
      </c>
      <c r="E14" s="3">
        <f>E11-E12</f>
        <v>937499.4140625</v>
      </c>
      <c r="G14" t="s">
        <v>14</v>
      </c>
      <c r="H14" s="3">
        <f>H11-H12</f>
        <v>937499.70703125</v>
      </c>
    </row>
    <row r="15" spans="1:8" x14ac:dyDescent="0.2">
      <c r="A15" t="s">
        <v>8</v>
      </c>
      <c r="B15" s="2">
        <v>58685</v>
      </c>
      <c r="D15" t="s">
        <v>8</v>
      </c>
      <c r="E15" s="2">
        <f>(B15/B14)*E14</f>
        <v>58684.981660931779</v>
      </c>
      <c r="G15" t="s">
        <v>8</v>
      </c>
      <c r="H15" s="2">
        <f>(B15/B14)*H14</f>
        <v>58685.000000000007</v>
      </c>
    </row>
    <row r="16" spans="1:8" x14ac:dyDescent="0.2">
      <c r="A16" t="s">
        <v>11</v>
      </c>
      <c r="B16" s="2">
        <v>17500</v>
      </c>
      <c r="D16" t="s">
        <v>11</v>
      </c>
      <c r="E16" s="2">
        <v>17500</v>
      </c>
      <c r="G16" t="s">
        <v>11</v>
      </c>
      <c r="H16" s="2">
        <v>17500</v>
      </c>
    </row>
    <row r="17" spans="1:8" x14ac:dyDescent="0.2">
      <c r="A17" t="s">
        <v>9</v>
      </c>
      <c r="B17" s="3">
        <f>B10-B15-B16</f>
        <v>23814.96875</v>
      </c>
      <c r="D17" t="s">
        <v>9</v>
      </c>
      <c r="E17" s="3">
        <f>E10-E15-E16</f>
        <v>23814.955839068221</v>
      </c>
      <c r="G17" t="s">
        <v>9</v>
      </c>
      <c r="H17" s="3">
        <f>H10-H15-H16</f>
        <v>23814.968749999993</v>
      </c>
    </row>
    <row r="18" spans="1:8" x14ac:dyDescent="0.2">
      <c r="A18" t="s">
        <v>10</v>
      </c>
      <c r="B18" s="4">
        <f>B17/B12</f>
        <v>7.6207923814976194E-2</v>
      </c>
      <c r="D18" t="s">
        <v>10</v>
      </c>
      <c r="E18" s="4">
        <f>E17/E12</f>
        <v>7.6207906314959759E-2</v>
      </c>
      <c r="G18" t="s">
        <v>10</v>
      </c>
      <c r="H18" s="4">
        <f>H17/H12</f>
        <v>7.6207923814976167E-2</v>
      </c>
    </row>
    <row r="20" spans="1:8" x14ac:dyDescent="0.2">
      <c r="D20" t="s">
        <v>37</v>
      </c>
      <c r="E20" s="3">
        <f>(B10-E10)+E17</f>
        <v>23814.987089068221</v>
      </c>
      <c r="G20" t="str">
        <f>D20</f>
        <v>Cash Normalized to IV</v>
      </c>
      <c r="H20" s="3">
        <f>(B10-H10)+H17</f>
        <v>23814.968749999993</v>
      </c>
    </row>
    <row r="21" spans="1:8" x14ac:dyDescent="0.2">
      <c r="D21" t="s">
        <v>10</v>
      </c>
      <c r="E21" s="1">
        <f>E20/E12</f>
        <v>7.6208006315022253E-2</v>
      </c>
      <c r="G21" t="s">
        <v>10</v>
      </c>
      <c r="H21" s="1">
        <f>H20/H12</f>
        <v>7.6207923814976167E-2</v>
      </c>
    </row>
    <row r="23" spans="1:8" x14ac:dyDescent="0.2">
      <c r="A23" s="10"/>
      <c r="B23" s="10"/>
      <c r="C23" s="10"/>
      <c r="D23" s="9" t="s">
        <v>18</v>
      </c>
      <c r="E23" s="10"/>
      <c r="F23" s="10"/>
      <c r="G23" s="10"/>
      <c r="H23" s="10"/>
    </row>
    <row r="24" spans="1:8" x14ac:dyDescent="0.2">
      <c r="B24" s="8" t="s">
        <v>35</v>
      </c>
      <c r="C24" s="8"/>
      <c r="D24" s="8"/>
      <c r="E24" s="8" t="s">
        <v>12</v>
      </c>
      <c r="F24" s="8"/>
      <c r="G24" s="8"/>
      <c r="H24" s="8" t="s">
        <v>13</v>
      </c>
    </row>
    <row r="25" spans="1:8" x14ac:dyDescent="0.2">
      <c r="A25" t="s">
        <v>6</v>
      </c>
      <c r="B25" s="1">
        <v>0.08</v>
      </c>
      <c r="D25" t="s">
        <v>6</v>
      </c>
      <c r="E25" s="1">
        <v>0.08</v>
      </c>
      <c r="G25" t="s">
        <v>6</v>
      </c>
      <c r="H25" s="1">
        <v>0.08</v>
      </c>
    </row>
    <row r="26" spans="1:8" x14ac:dyDescent="0.2">
      <c r="A26" t="s">
        <v>15</v>
      </c>
      <c r="B26" s="1">
        <f>B4</f>
        <v>0.08</v>
      </c>
      <c r="D26" t="s">
        <v>15</v>
      </c>
      <c r="E26" s="1">
        <v>0.1</v>
      </c>
      <c r="G26" t="s">
        <v>15</v>
      </c>
      <c r="H26" s="1">
        <v>0.05</v>
      </c>
    </row>
    <row r="27" spans="1:8" x14ac:dyDescent="0.2">
      <c r="A27" t="s">
        <v>40</v>
      </c>
      <c r="B27" s="1">
        <v>0.08</v>
      </c>
      <c r="D27" t="str">
        <f>A27</f>
        <v>Post-Value Add Mean Cap Rate</v>
      </c>
      <c r="E27" s="1">
        <v>0.08</v>
      </c>
      <c r="G27" t="str">
        <f>D27</f>
        <v>Post-Value Add Mean Cap Rate</v>
      </c>
      <c r="H27" s="20">
        <v>7.0000000000000007E-2</v>
      </c>
    </row>
    <row r="28" spans="1:8" x14ac:dyDescent="0.2">
      <c r="A28" s="5" t="s">
        <v>19</v>
      </c>
      <c r="B28" s="19">
        <v>200000</v>
      </c>
      <c r="C28" s="5"/>
      <c r="D28" s="5" t="s">
        <v>19</v>
      </c>
      <c r="E28" s="19">
        <v>200000</v>
      </c>
      <c r="F28" s="5"/>
      <c r="G28" s="5" t="str">
        <f>D28</f>
        <v>Value-Add Cost</v>
      </c>
      <c r="H28" s="19">
        <v>200000</v>
      </c>
    </row>
    <row r="29" spans="1:8" x14ac:dyDescent="0.2">
      <c r="A29" s="5" t="s">
        <v>26</v>
      </c>
      <c r="B29" s="6">
        <v>0.2</v>
      </c>
      <c r="C29" s="5"/>
      <c r="D29" s="5" t="s">
        <v>26</v>
      </c>
      <c r="E29" s="6">
        <v>0.2</v>
      </c>
      <c r="F29" s="5"/>
      <c r="G29" s="5" t="str">
        <f>D29</f>
        <v>Value-Add ROI%</v>
      </c>
      <c r="H29" s="6">
        <v>0.2</v>
      </c>
    </row>
    <row r="30" spans="1:8" x14ac:dyDescent="0.2">
      <c r="A30" t="s">
        <v>1</v>
      </c>
      <c r="B30" s="2">
        <f>B5</f>
        <v>210526.25</v>
      </c>
      <c r="D30" t="s">
        <v>1</v>
      </c>
      <c r="E30" s="2">
        <f>E5</f>
        <v>210526.25</v>
      </c>
      <c r="G30" t="s">
        <v>1</v>
      </c>
      <c r="H30" s="2">
        <f>H5</f>
        <v>210526.25</v>
      </c>
    </row>
    <row r="31" spans="1:8" x14ac:dyDescent="0.2">
      <c r="A31" s="5" t="s">
        <v>20</v>
      </c>
      <c r="B31" s="19">
        <f>B28*B29</f>
        <v>40000</v>
      </c>
      <c r="C31" s="5"/>
      <c r="D31" s="5" t="s">
        <v>20</v>
      </c>
      <c r="E31" s="19">
        <f>E28*E29</f>
        <v>40000</v>
      </c>
      <c r="F31" s="5"/>
      <c r="G31" s="5" t="str">
        <f>D31</f>
        <v>Value-Add Rent Boost</v>
      </c>
      <c r="H31" s="19">
        <f>H28*H29</f>
        <v>40000</v>
      </c>
    </row>
    <row r="32" spans="1:8" x14ac:dyDescent="0.2">
      <c r="A32" t="s">
        <v>4</v>
      </c>
      <c r="B32" s="1">
        <f>B6</f>
        <v>0.95</v>
      </c>
      <c r="D32" t="s">
        <v>4</v>
      </c>
      <c r="E32" s="1">
        <f>E6</f>
        <v>0.95</v>
      </c>
      <c r="G32" t="s">
        <v>4</v>
      </c>
      <c r="H32" s="1">
        <f>H6</f>
        <v>0.95</v>
      </c>
    </row>
    <row r="33" spans="1:8" x14ac:dyDescent="0.2">
      <c r="A33" t="s">
        <v>5</v>
      </c>
      <c r="B33" s="2">
        <f>B30*B32</f>
        <v>199999.9375</v>
      </c>
      <c r="D33" t="s">
        <v>5</v>
      </c>
      <c r="E33" s="2">
        <f>E30*E32</f>
        <v>199999.9375</v>
      </c>
      <c r="G33" t="s">
        <v>5</v>
      </c>
      <c r="H33" s="2">
        <f>H30*H32</f>
        <v>199999.9375</v>
      </c>
    </row>
    <row r="34" spans="1:8" x14ac:dyDescent="0.2">
      <c r="A34" t="s">
        <v>3</v>
      </c>
      <c r="B34" s="1">
        <f>B8</f>
        <v>-0.5</v>
      </c>
      <c r="D34" t="s">
        <v>3</v>
      </c>
      <c r="E34" s="1">
        <f>E8</f>
        <v>-0.5</v>
      </c>
      <c r="G34" t="s">
        <v>3</v>
      </c>
      <c r="H34" s="1">
        <f>H8</f>
        <v>-0.5</v>
      </c>
    </row>
    <row r="35" spans="1:8" x14ac:dyDescent="0.2">
      <c r="A35" t="s">
        <v>2</v>
      </c>
      <c r="B35" s="2">
        <f>IF(B34*B33&gt;-100000,-100000,B34*B33)</f>
        <v>-100000</v>
      </c>
      <c r="D35" t="s">
        <v>2</v>
      </c>
      <c r="E35" s="2">
        <f>IF(E34*E33&gt;-100000,-100000,E34*E33)</f>
        <v>-100000</v>
      </c>
      <c r="G35" t="s">
        <v>2</v>
      </c>
      <c r="H35" s="2">
        <f>IF(H34*H33&lt;-100000,-100000,H34*H33)</f>
        <v>-99999.96875</v>
      </c>
    </row>
    <row r="36" spans="1:8" x14ac:dyDescent="0.2">
      <c r="A36" t="s">
        <v>0</v>
      </c>
      <c r="B36" s="2">
        <f>B33+B35</f>
        <v>99999.9375</v>
      </c>
      <c r="D36" t="s">
        <v>0</v>
      </c>
      <c r="E36" s="2">
        <f>E33+E35</f>
        <v>99999.9375</v>
      </c>
      <c r="G36" t="s">
        <v>0</v>
      </c>
      <c r="H36" s="2">
        <f>H33+H35</f>
        <v>99999.96875</v>
      </c>
    </row>
    <row r="37" spans="1:8" x14ac:dyDescent="0.2">
      <c r="A37" s="5" t="s">
        <v>41</v>
      </c>
      <c r="B37" s="19">
        <f>B31</f>
        <v>40000</v>
      </c>
      <c r="C37" s="5"/>
      <c r="D37" s="5" t="s">
        <v>41</v>
      </c>
      <c r="E37" s="19">
        <f>E31</f>
        <v>40000</v>
      </c>
      <c r="F37" s="5"/>
      <c r="G37" s="5" t="str">
        <f>D37</f>
        <v>Value-Add NOI $</v>
      </c>
      <c r="H37" s="19">
        <f>H31</f>
        <v>40000</v>
      </c>
    </row>
    <row r="38" spans="1:8" x14ac:dyDescent="0.2">
      <c r="A38" s="11" t="str">
        <f>A11</f>
        <v>Purchase Price</v>
      </c>
      <c r="B38" s="12">
        <f>B36/B26</f>
        <v>1249999.21875</v>
      </c>
      <c r="C38" s="11"/>
      <c r="D38" s="11" t="str">
        <f>D11</f>
        <v>Purchase Price</v>
      </c>
      <c r="E38" s="12">
        <f>E36/E26</f>
        <v>999999.375</v>
      </c>
      <c r="F38" s="11"/>
      <c r="G38" s="11" t="str">
        <f>G11</f>
        <v>Purchase Price</v>
      </c>
      <c r="H38" s="12">
        <f>H36/H26</f>
        <v>1999999.375</v>
      </c>
    </row>
    <row r="39" spans="1:8" x14ac:dyDescent="0.2">
      <c r="A39" t="s">
        <v>22</v>
      </c>
      <c r="B39" s="3">
        <f>B38*0.25</f>
        <v>312499.8046875</v>
      </c>
      <c r="D39" t="s">
        <v>22</v>
      </c>
      <c r="E39" s="3">
        <f>E38*0.25</f>
        <v>249999.84375</v>
      </c>
      <c r="G39" t="str">
        <f>D39</f>
        <v>Original Invested Equity@25%</v>
      </c>
      <c r="H39" s="3">
        <f>H38*0.25</f>
        <v>499999.84375</v>
      </c>
    </row>
    <row r="40" spans="1:8" x14ac:dyDescent="0.2">
      <c r="A40" t="s">
        <v>23</v>
      </c>
      <c r="B40" s="3">
        <f>B39+B28</f>
        <v>512499.8046875</v>
      </c>
      <c r="D40" t="s">
        <v>23</v>
      </c>
      <c r="E40" s="3">
        <f>E39+E28</f>
        <v>449999.84375</v>
      </c>
      <c r="G40" t="str">
        <f>D40</f>
        <v>Total Invested Equity</v>
      </c>
      <c r="H40" s="3">
        <f>H39+H28</f>
        <v>699999.84375</v>
      </c>
    </row>
    <row r="41" spans="1:8" x14ac:dyDescent="0.2">
      <c r="A41" s="13" t="s">
        <v>21</v>
      </c>
      <c r="B41" s="14">
        <f>B11-B38</f>
        <v>0.390625</v>
      </c>
      <c r="C41" s="13"/>
      <c r="D41" s="13" t="s">
        <v>21</v>
      </c>
      <c r="E41" s="14">
        <f>B11-E38</f>
        <v>250000.234375</v>
      </c>
      <c r="F41" s="13"/>
      <c r="G41" s="13" t="str">
        <f>D41</f>
        <v>Original Equity Created vs IV</v>
      </c>
      <c r="H41" s="14">
        <f>B11-H38</f>
        <v>-749999.765625</v>
      </c>
    </row>
    <row r="42" spans="1:8" x14ac:dyDescent="0.2">
      <c r="A42" s="15" t="s">
        <v>25</v>
      </c>
      <c r="B42" s="16">
        <f>(B36+B37)/B26</f>
        <v>1749999.21875</v>
      </c>
      <c r="C42" s="15"/>
      <c r="D42" s="15" t="s">
        <v>25</v>
      </c>
      <c r="E42" s="16">
        <f>(E36+E37)/E26</f>
        <v>1399999.375</v>
      </c>
      <c r="F42" s="15"/>
      <c r="G42" s="15" t="str">
        <f>D42</f>
        <v>New Asset Value</v>
      </c>
      <c r="H42" s="16">
        <f>(H36+H37)/H26</f>
        <v>2799999.375</v>
      </c>
    </row>
    <row r="43" spans="1:8" x14ac:dyDescent="0.2">
      <c r="A43" s="17" t="s">
        <v>24</v>
      </c>
      <c r="B43" s="18">
        <f>B42-B11</f>
        <v>499999.609375</v>
      </c>
      <c r="C43" s="17"/>
      <c r="D43" s="17" t="s">
        <v>24</v>
      </c>
      <c r="E43" s="18">
        <f>(E42-E38)+E41</f>
        <v>650000.234375</v>
      </c>
      <c r="F43" s="17"/>
      <c r="G43" s="17" t="str">
        <f>D43</f>
        <v>New Equity Created vs IV</v>
      </c>
      <c r="H43" s="18">
        <f>(H42-H38)+H41</f>
        <v>50000.234375</v>
      </c>
    </row>
    <row r="44" spans="1:8" x14ac:dyDescent="0.2">
      <c r="A44" t="s">
        <v>14</v>
      </c>
      <c r="B44" s="3">
        <f>B38-B39</f>
        <v>937499.4140625</v>
      </c>
      <c r="D44" t="s">
        <v>14</v>
      </c>
      <c r="E44" s="3">
        <f>E38-E39</f>
        <v>749999.53125</v>
      </c>
      <c r="G44" t="s">
        <v>14</v>
      </c>
      <c r="H44" s="3">
        <f>H38-H39</f>
        <v>1499999.53125</v>
      </c>
    </row>
    <row r="45" spans="1:8" x14ac:dyDescent="0.2">
      <c r="A45" t="s">
        <v>8</v>
      </c>
      <c r="B45" s="2">
        <f>B15</f>
        <v>58685</v>
      </c>
      <c r="D45" t="s">
        <v>8</v>
      </c>
      <c r="E45" s="2">
        <f>(B15/B14)*E44</f>
        <v>46947.985328745417</v>
      </c>
      <c r="G45" t="s">
        <v>8</v>
      </c>
      <c r="H45" s="2">
        <f>(B15/B14)*H44</f>
        <v>93896.000000000015</v>
      </c>
    </row>
    <row r="46" spans="1:8" x14ac:dyDescent="0.2">
      <c r="A46" t="s">
        <v>11</v>
      </c>
      <c r="B46" s="2">
        <v>17500</v>
      </c>
      <c r="D46" t="s">
        <v>11</v>
      </c>
      <c r="E46" s="2">
        <v>17500</v>
      </c>
      <c r="G46" t="s">
        <v>11</v>
      </c>
      <c r="H46" s="2">
        <v>17500</v>
      </c>
    </row>
    <row r="47" spans="1:8" x14ac:dyDescent="0.2">
      <c r="A47" t="s">
        <v>27</v>
      </c>
      <c r="B47" s="3">
        <f>B36-B45-B46</f>
        <v>23814.9375</v>
      </c>
      <c r="D47" t="s">
        <v>27</v>
      </c>
      <c r="E47" s="3">
        <f>E36-E45-E46</f>
        <v>35551.952171254583</v>
      </c>
      <c r="G47" t="s">
        <v>9</v>
      </c>
      <c r="H47" s="3">
        <f>H36-H45-H46</f>
        <v>-11396.031250000015</v>
      </c>
    </row>
    <row r="48" spans="1:8" x14ac:dyDescent="0.2">
      <c r="A48" t="s">
        <v>28</v>
      </c>
      <c r="B48" s="4">
        <f>B47/B39</f>
        <v>7.6207847629904762E-2</v>
      </c>
      <c r="D48" t="s">
        <v>28</v>
      </c>
      <c r="E48" s="4">
        <f>E47/E39</f>
        <v>0.14220789756495431</v>
      </c>
      <c r="G48" t="s">
        <v>10</v>
      </c>
      <c r="H48" s="4">
        <f>H47/H39</f>
        <v>-2.2792069622521786E-2</v>
      </c>
    </row>
    <row r="49" spans="1:8" x14ac:dyDescent="0.2">
      <c r="A49" t="s">
        <v>29</v>
      </c>
      <c r="B49" s="7">
        <f>B47+B37</f>
        <v>63814.9375</v>
      </c>
      <c r="D49" t="s">
        <v>29</v>
      </c>
      <c r="E49" s="7">
        <f>E47+E37</f>
        <v>75551.952171254583</v>
      </c>
      <c r="G49" t="str">
        <f>D49</f>
        <v>New Simple Profit</v>
      </c>
      <c r="H49" s="7">
        <f>H47+H37</f>
        <v>28603.968749999985</v>
      </c>
    </row>
    <row r="50" spans="1:8" x14ac:dyDescent="0.2">
      <c r="A50" t="s">
        <v>30</v>
      </c>
      <c r="B50" s="4">
        <f>B49/B40</f>
        <v>0.12451699867263669</v>
      </c>
      <c r="D50" t="s">
        <v>30</v>
      </c>
      <c r="E50" s="4">
        <f>E49/E40</f>
        <v>0.16789328534351203</v>
      </c>
      <c r="G50" t="str">
        <f>D50</f>
        <v>New ROE</v>
      </c>
      <c r="H50" s="4">
        <f>H49/H40</f>
        <v>4.0862821621165522E-2</v>
      </c>
    </row>
    <row r="52" spans="1:8" x14ac:dyDescent="0.2">
      <c r="A52" t="s">
        <v>31</v>
      </c>
      <c r="B52" s="3" t="s">
        <v>16</v>
      </c>
      <c r="D52" t="s">
        <v>38</v>
      </c>
      <c r="E52" s="3">
        <f>(B36-E36)+E49</f>
        <v>75551.952171254583</v>
      </c>
      <c r="G52" t="str">
        <f>D52</f>
        <v>New Cash Normalized to IV</v>
      </c>
      <c r="H52" s="3">
        <f>(E36-H36)+H49</f>
        <v>28603.937499999985</v>
      </c>
    </row>
    <row r="53" spans="1:8" x14ac:dyDescent="0.2">
      <c r="A53" t="s">
        <v>10</v>
      </c>
      <c r="B53" s="1" t="s">
        <v>16</v>
      </c>
      <c r="D53" t="s">
        <v>10</v>
      </c>
      <c r="E53" s="1">
        <f>E52/E40</f>
        <v>0.16789328534351203</v>
      </c>
      <c r="G53" t="s">
        <v>10</v>
      </c>
      <c r="H53" s="1">
        <f>H52/H40</f>
        <v>4.0862776978298411E-2</v>
      </c>
    </row>
    <row r="54" spans="1:8" x14ac:dyDescent="0.2">
      <c r="D54" t="s">
        <v>39</v>
      </c>
      <c r="E54" s="2">
        <f>((E36+E37)+(B36-E36))/E27</f>
        <v>1749999.21875</v>
      </c>
      <c r="G54" t="str">
        <f>D54</f>
        <v>Asset Value @ Normalized CR</v>
      </c>
      <c r="H54" s="2">
        <f>((H36+H37)+(B36-H36))/H27</f>
        <v>1999999.107142857</v>
      </c>
    </row>
    <row r="55" spans="1:8" x14ac:dyDescent="0.2">
      <c r="D55" t="s">
        <v>34</v>
      </c>
      <c r="E55" s="3">
        <f>E40+E44</f>
        <v>1199999.375</v>
      </c>
      <c r="G55" t="str">
        <f>D55</f>
        <v>Total Capital Stack</v>
      </c>
      <c r="H55" s="3">
        <f>H40+H44</f>
        <v>2199999.375</v>
      </c>
    </row>
    <row r="56" spans="1:8" x14ac:dyDescent="0.2">
      <c r="D56" t="s">
        <v>33</v>
      </c>
      <c r="E56" s="3">
        <f>E54-E55</f>
        <v>549999.84375</v>
      </c>
      <c r="G56" t="str">
        <f>D56</f>
        <v>Profit/Loss</v>
      </c>
      <c r="H56" s="3">
        <f>H54-H55</f>
        <v>-200000.26785714296</v>
      </c>
    </row>
  </sheetData>
  <pageMargins left="0.7" right="0.7" top="0.75" bottom="0.75" header="0.3" footer="0.3"/>
  <ignoredErrors>
    <ignoredError sqref="E33 H33 G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Twombly</dc:creator>
  <cp:lastModifiedBy>Jonathan Twombly</cp:lastModifiedBy>
  <dcterms:created xsi:type="dcterms:W3CDTF">2019-03-29T15:49:55Z</dcterms:created>
  <dcterms:modified xsi:type="dcterms:W3CDTF">2019-04-01T16:42:48Z</dcterms:modified>
</cp:coreProperties>
</file>