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bookViews>
    <workbookView xWindow="0" yWindow="480" windowWidth="20500" windowHeight="19820" tabRatio="929"/>
  </bookViews>
  <sheets>
    <sheet name="Men Varsity Team" sheetId="8" r:id="rId1"/>
    <sheet name="Men JV Team" sheetId="7" r:id="rId2"/>
    <sheet name="Women Varsity Team" sheetId="6" r:id="rId3"/>
    <sheet name="Women JR Team" sheetId="5" r:id="rId4"/>
    <sheet name="Men Varsity Individual" sheetId="1" r:id="rId5"/>
    <sheet name="Women Varsity Individual" sheetId="2" r:id="rId6"/>
    <sheet name="Men JV Individual" sheetId="3" r:id="rId7"/>
    <sheet name="Women JV Individual" sheetId="4" r:id="rId8"/>
  </sheets>
  <calcPr calcId="15251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E20" i="6"/>
  <c r="D20" i="6"/>
  <c r="G20" i="6"/>
  <c r="G19" i="6"/>
  <c r="F19" i="6"/>
  <c r="E19" i="6"/>
  <c r="D19" i="6"/>
  <c r="F18" i="6"/>
  <c r="E18" i="6"/>
  <c r="D18" i="6"/>
  <c r="G18" i="6"/>
  <c r="F17" i="6"/>
  <c r="E17" i="6"/>
  <c r="G17" i="6"/>
  <c r="D17" i="6"/>
  <c r="F16" i="6"/>
  <c r="E16" i="6"/>
  <c r="D16" i="6"/>
  <c r="G16" i="6"/>
  <c r="G15" i="6"/>
  <c r="F15" i="6"/>
  <c r="E15" i="6"/>
  <c r="D15" i="6"/>
  <c r="F14" i="6"/>
  <c r="E14" i="6"/>
  <c r="D14" i="6"/>
  <c r="G14" i="6"/>
  <c r="F13" i="6"/>
  <c r="E13" i="6"/>
  <c r="G13" i="6"/>
  <c r="D13" i="6"/>
  <c r="F12" i="6"/>
  <c r="E12" i="6"/>
  <c r="D12" i="6"/>
  <c r="G12" i="6"/>
  <c r="G11" i="6"/>
  <c r="F11" i="6"/>
  <c r="E11" i="6"/>
  <c r="D11" i="6"/>
  <c r="F10" i="6"/>
  <c r="E10" i="6"/>
  <c r="D10" i="6"/>
  <c r="G10" i="6"/>
  <c r="F9" i="6"/>
  <c r="E9" i="6"/>
  <c r="G9" i="6"/>
  <c r="D9" i="6"/>
  <c r="F8" i="6"/>
  <c r="E8" i="6"/>
  <c r="D8" i="6"/>
  <c r="G8" i="6"/>
  <c r="G7" i="6"/>
  <c r="F7" i="6"/>
  <c r="E7" i="6"/>
  <c r="D7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F6" i="6"/>
  <c r="E6" i="6"/>
  <c r="D6" i="6"/>
  <c r="G6" i="6"/>
  <c r="F15" i="7"/>
  <c r="G15" i="7"/>
  <c r="E15" i="7"/>
  <c r="D15" i="7"/>
  <c r="G14" i="7"/>
  <c r="F14" i="7"/>
  <c r="E14" i="7"/>
  <c r="D14" i="7"/>
  <c r="F13" i="7"/>
  <c r="E13" i="7"/>
  <c r="D13" i="7"/>
  <c r="G13" i="7"/>
  <c r="F12" i="7"/>
  <c r="E12" i="7"/>
  <c r="G12" i="7"/>
  <c r="D12" i="7"/>
  <c r="F11" i="7"/>
  <c r="G11" i="7"/>
  <c r="E11" i="7"/>
  <c r="D11" i="7"/>
  <c r="G10" i="7"/>
  <c r="F10" i="7"/>
  <c r="E10" i="7"/>
  <c r="D10" i="7"/>
  <c r="F9" i="7"/>
  <c r="E9" i="7"/>
  <c r="D9" i="7"/>
  <c r="G9" i="7"/>
  <c r="F8" i="7"/>
  <c r="E8" i="7"/>
  <c r="G8" i="7"/>
  <c r="D8" i="7"/>
  <c r="F7" i="7"/>
  <c r="G7" i="7"/>
  <c r="E7" i="7"/>
  <c r="D7" i="7"/>
  <c r="A7" i="7"/>
  <c r="A8" i="7"/>
  <c r="A9" i="7"/>
  <c r="A10" i="7"/>
  <c r="A11" i="7"/>
  <c r="A12" i="7"/>
  <c r="A13" i="7"/>
  <c r="A14" i="7"/>
  <c r="A15" i="7"/>
  <c r="G6" i="7"/>
  <c r="F6" i="7"/>
  <c r="E6" i="7"/>
  <c r="D6" i="7"/>
  <c r="F20" i="8"/>
  <c r="E20" i="8"/>
  <c r="D20" i="8"/>
  <c r="G20" i="8"/>
  <c r="G19" i="8"/>
  <c r="F19" i="8"/>
  <c r="E19" i="8"/>
  <c r="D19" i="8"/>
  <c r="F18" i="8"/>
  <c r="E18" i="8"/>
  <c r="D18" i="8"/>
  <c r="G18" i="8"/>
  <c r="F17" i="8"/>
  <c r="E17" i="8"/>
  <c r="G17" i="8"/>
  <c r="D17" i="8"/>
  <c r="F16" i="8"/>
  <c r="E16" i="8"/>
  <c r="D16" i="8"/>
  <c r="G16" i="8"/>
  <c r="G15" i="8"/>
  <c r="F15" i="8"/>
  <c r="E15" i="8"/>
  <c r="D15" i="8"/>
  <c r="F14" i="8"/>
  <c r="E14" i="8"/>
  <c r="D14" i="8"/>
  <c r="G14" i="8"/>
  <c r="F13" i="8"/>
  <c r="E13" i="8"/>
  <c r="G13" i="8"/>
  <c r="D13" i="8"/>
  <c r="F12" i="8"/>
  <c r="E12" i="8"/>
  <c r="D12" i="8"/>
  <c r="G12" i="8"/>
  <c r="G11" i="8"/>
  <c r="F11" i="8"/>
  <c r="E11" i="8"/>
  <c r="D11" i="8"/>
  <c r="F10" i="8"/>
  <c r="E10" i="8"/>
  <c r="D10" i="8"/>
  <c r="G10" i="8"/>
  <c r="F9" i="8"/>
  <c r="E9" i="8"/>
  <c r="G9" i="8"/>
  <c r="D9" i="8"/>
  <c r="F8" i="8"/>
  <c r="E8" i="8"/>
  <c r="D8" i="8"/>
  <c r="G8" i="8"/>
  <c r="G7" i="8"/>
  <c r="F7" i="8"/>
  <c r="E7" i="8"/>
  <c r="D7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F6" i="8"/>
  <c r="E6" i="8"/>
  <c r="D6" i="8"/>
  <c r="G6" i="8"/>
  <c r="F11" i="5"/>
  <c r="G11" i="5"/>
  <c r="E11" i="5"/>
  <c r="D11" i="5"/>
  <c r="G10" i="5"/>
  <c r="F10" i="5"/>
  <c r="E10" i="5"/>
  <c r="D10" i="5"/>
  <c r="F9" i="5"/>
  <c r="E9" i="5"/>
  <c r="D9" i="5"/>
  <c r="G9" i="5"/>
  <c r="F8" i="5"/>
  <c r="E8" i="5"/>
  <c r="G8" i="5"/>
  <c r="D8" i="5"/>
  <c r="F7" i="5"/>
  <c r="G7" i="5"/>
  <c r="E7" i="5"/>
  <c r="D7" i="5"/>
  <c r="A7" i="5"/>
  <c r="A8" i="5"/>
  <c r="A9" i="5"/>
  <c r="A10" i="5"/>
  <c r="A11" i="5"/>
  <c r="G6" i="5"/>
  <c r="F6" i="5"/>
  <c r="E6" i="5"/>
  <c r="D6" i="5"/>
</calcChain>
</file>

<file path=xl/sharedStrings.xml><?xml version="1.0" encoding="utf-8"?>
<sst xmlns="http://schemas.openxmlformats.org/spreadsheetml/2006/main" count="984" uniqueCount="531">
  <si>
    <t>2016 Thomas N. Burris Memorial - Game 5</t>
  </si>
  <si>
    <t>Men Varsity Standings</t>
  </si>
  <si>
    <t>School</t>
  </si>
  <si>
    <t>First Name</t>
  </si>
  <si>
    <t>Last Name</t>
  </si>
  <si>
    <t>Game 1</t>
  </si>
  <si>
    <t>Game 2</t>
  </si>
  <si>
    <t>Game 3</t>
  </si>
  <si>
    <t>Game 4</t>
  </si>
  <si>
    <t>Game 5</t>
  </si>
  <si>
    <t>Total</t>
  </si>
  <si>
    <t>V - Emmanuel College</t>
  </si>
  <si>
    <t>Dennis</t>
  </si>
  <si>
    <t>Lane</t>
  </si>
  <si>
    <t>V - University of Pikeville (MSC)</t>
  </si>
  <si>
    <t>Matthew</t>
  </si>
  <si>
    <t>Cleary</t>
  </si>
  <si>
    <t>V - Lindenwood Belleville University (MSC)</t>
  </si>
  <si>
    <t>Scott</t>
  </si>
  <si>
    <t>Hill</t>
  </si>
  <si>
    <t xml:space="preserve">V - Northern Kentucky University </t>
  </si>
  <si>
    <t>Joey</t>
  </si>
  <si>
    <t>Stevens</t>
  </si>
  <si>
    <t>V - University of Louisville</t>
  </si>
  <si>
    <t>Kiefer</t>
  </si>
  <si>
    <t>Hillerich</t>
  </si>
  <si>
    <t>Mikaid</t>
  </si>
  <si>
    <t>Stewart</t>
  </si>
  <si>
    <t>V - Campbellsville University (MSC)</t>
  </si>
  <si>
    <t>Andrew</t>
  </si>
  <si>
    <t>Lissik</t>
  </si>
  <si>
    <t>Devon</t>
  </si>
  <si>
    <t>Gunderson</t>
  </si>
  <si>
    <t>Dallas</t>
  </si>
  <si>
    <t>Sims</t>
  </si>
  <si>
    <t>Brandon</t>
  </si>
  <si>
    <t>Dubuc</t>
  </si>
  <si>
    <t>V - Martin Methodist College (MSC)</t>
  </si>
  <si>
    <t>Lucas</t>
  </si>
  <si>
    <t>Hartigan</t>
  </si>
  <si>
    <t>Josh</t>
  </si>
  <si>
    <t>Encarnacion</t>
  </si>
  <si>
    <t>V - Union College (MSC)</t>
  </si>
  <si>
    <t>Tyler</t>
  </si>
  <si>
    <t>Bamett</t>
  </si>
  <si>
    <t>Jon</t>
  </si>
  <si>
    <t>Henderson</t>
  </si>
  <si>
    <t>Tim</t>
  </si>
  <si>
    <t>V - SCAD Atlanta</t>
  </si>
  <si>
    <t>Rhys</t>
  </si>
  <si>
    <t>Bean</t>
  </si>
  <si>
    <t>Heimann</t>
  </si>
  <si>
    <t>Joe</t>
  </si>
  <si>
    <t>Innis</t>
  </si>
  <si>
    <t>Letscher</t>
  </si>
  <si>
    <t>Magennis</t>
  </si>
  <si>
    <t>Timmy</t>
  </si>
  <si>
    <t>Keyser</t>
  </si>
  <si>
    <t>V - Lindsey Wilson College (MSC)</t>
  </si>
  <si>
    <t>Derek</t>
  </si>
  <si>
    <t>Lyons</t>
  </si>
  <si>
    <t>McKinley</t>
  </si>
  <si>
    <t>Knopp</t>
  </si>
  <si>
    <t>V - Bethel University (MSC)</t>
  </si>
  <si>
    <t>Anthony</t>
  </si>
  <si>
    <t>Richmond</t>
  </si>
  <si>
    <t>V - Life University (MSC)</t>
  </si>
  <si>
    <t>Ronald</t>
  </si>
  <si>
    <t>Walker</t>
  </si>
  <si>
    <t>Roijello</t>
  </si>
  <si>
    <t>Valentine</t>
  </si>
  <si>
    <t>Kyle</t>
  </si>
  <si>
    <t>Abell</t>
  </si>
  <si>
    <t>Brett</t>
  </si>
  <si>
    <t>Burrientes</t>
  </si>
  <si>
    <t>Matt</t>
  </si>
  <si>
    <t>Poggio</t>
  </si>
  <si>
    <t>V - Cumberland University</t>
  </si>
  <si>
    <t>Anh</t>
  </si>
  <si>
    <t>Nguyen</t>
  </si>
  <si>
    <t>Corey</t>
  </si>
  <si>
    <t>Wilson</t>
  </si>
  <si>
    <t>V - Tennessee Wesleyan University (MSC)</t>
  </si>
  <si>
    <t>Sean</t>
  </si>
  <si>
    <t>Durm</t>
  </si>
  <si>
    <t>Stanley</t>
  </si>
  <si>
    <t>McNeil</t>
  </si>
  <si>
    <t>Cody</t>
  </si>
  <si>
    <t>Miller</t>
  </si>
  <si>
    <t>Christian</t>
  </si>
  <si>
    <t>Sprague</t>
  </si>
  <si>
    <t>Luke</t>
  </si>
  <si>
    <t>McMahon</t>
  </si>
  <si>
    <t>Cameron</t>
  </si>
  <si>
    <t>Eidson</t>
  </si>
  <si>
    <t>Chance</t>
  </si>
  <si>
    <t>Brad</t>
  </si>
  <si>
    <t>Riggs</t>
  </si>
  <si>
    <t>V - University of Cumberlands (MSC)</t>
  </si>
  <si>
    <t>Pettyjohn</t>
  </si>
  <si>
    <t>Long</t>
  </si>
  <si>
    <t>Thomas</t>
  </si>
  <si>
    <t>Reinhardt</t>
  </si>
  <si>
    <t>Sjonnie</t>
  </si>
  <si>
    <t>Verheugt</t>
  </si>
  <si>
    <t>Andy</t>
  </si>
  <si>
    <t>Cora</t>
  </si>
  <si>
    <t>Zachary</t>
  </si>
  <si>
    <t>Lawson</t>
  </si>
  <si>
    <t>Chase</t>
  </si>
  <si>
    <t>Midgett</t>
  </si>
  <si>
    <t>Jay</t>
  </si>
  <si>
    <t>Yundt</t>
  </si>
  <si>
    <t>Isaac</t>
  </si>
  <si>
    <t>Davis</t>
  </si>
  <si>
    <t>Diamond</t>
  </si>
  <si>
    <t>Camden</t>
  </si>
  <si>
    <t>Gutshall</t>
  </si>
  <si>
    <t>Williams</t>
  </si>
  <si>
    <t>Jerry</t>
  </si>
  <si>
    <t>Whobney</t>
  </si>
  <si>
    <t>John</t>
  </si>
  <si>
    <t>Kirksey</t>
  </si>
  <si>
    <t>Juwan</t>
  </si>
  <si>
    <t>Wallace</t>
  </si>
  <si>
    <t>Smith</t>
  </si>
  <si>
    <t>Dube</t>
  </si>
  <si>
    <t>Evans</t>
  </si>
  <si>
    <t>Peyton</t>
  </si>
  <si>
    <t>Bell</t>
  </si>
  <si>
    <t>Darnail</t>
  </si>
  <si>
    <t>Ray</t>
  </si>
  <si>
    <t>Ryan</t>
  </si>
  <si>
    <t>Bremer</t>
  </si>
  <si>
    <t>Wood</t>
  </si>
  <si>
    <t>Robert</t>
  </si>
  <si>
    <t>Castle</t>
  </si>
  <si>
    <t>Tavis</t>
  </si>
  <si>
    <t>Carr</t>
  </si>
  <si>
    <t>Jeremiah</t>
  </si>
  <si>
    <t>William</t>
  </si>
  <si>
    <t>Miaski</t>
  </si>
  <si>
    <t>Alex</t>
  </si>
  <si>
    <t>Lewis</t>
  </si>
  <si>
    <t>Jorge</t>
  </si>
  <si>
    <t>Jackson</t>
  </si>
  <si>
    <t>Loftus</t>
  </si>
  <si>
    <t>Michael</t>
  </si>
  <si>
    <t>Ingram</t>
  </si>
  <si>
    <t>Byers</t>
  </si>
  <si>
    <t>Annamarie</t>
  </si>
  <si>
    <t>Giangiacomo</t>
  </si>
  <si>
    <t>Darion</t>
  </si>
  <si>
    <t>Hite</t>
  </si>
  <si>
    <t>Paynter</t>
  </si>
  <si>
    <t>Johnathon</t>
  </si>
  <si>
    <t>Eddie</t>
  </si>
  <si>
    <t>Langdon</t>
  </si>
  <si>
    <t>Goodman</t>
  </si>
  <si>
    <t>Willis</t>
  </si>
  <si>
    <t>Nathan</t>
  </si>
  <si>
    <t>Parrott</t>
  </si>
  <si>
    <t>Kiyan</t>
  </si>
  <si>
    <t>Harrison</t>
  </si>
  <si>
    <t>Austin</t>
  </si>
  <si>
    <t>Jones</t>
  </si>
  <si>
    <t>Jared</t>
  </si>
  <si>
    <t>Borah</t>
  </si>
  <si>
    <t>Trenton</t>
  </si>
  <si>
    <t>Schaibly</t>
  </si>
  <si>
    <t>Holtz</t>
  </si>
  <si>
    <t>Garrett</t>
  </si>
  <si>
    <t>Thibodeaux</t>
  </si>
  <si>
    <t>Zach</t>
  </si>
  <si>
    <t>Prince</t>
  </si>
  <si>
    <t>Chris</t>
  </si>
  <si>
    <t>McDowell</t>
  </si>
  <si>
    <t>Stoher</t>
  </si>
  <si>
    <t>James</t>
  </si>
  <si>
    <t>Bratcher</t>
  </si>
  <si>
    <t>Braden</t>
  </si>
  <si>
    <t>Sauer</t>
  </si>
  <si>
    <t>Caleb</t>
  </si>
  <si>
    <t>Goonan</t>
  </si>
  <si>
    <t>Ranson</t>
  </si>
  <si>
    <t>Justin</t>
  </si>
  <si>
    <t>Larson</t>
  </si>
  <si>
    <t>Calvin</t>
  </si>
  <si>
    <t>Griffin</t>
  </si>
  <si>
    <t>A.J.</t>
  </si>
  <si>
    <t>Fair</t>
  </si>
  <si>
    <t>Nick</t>
  </si>
  <si>
    <t>Corbin</t>
  </si>
  <si>
    <t>Eli</t>
  </si>
  <si>
    <t>Kapres</t>
  </si>
  <si>
    <t>Jacob</t>
  </si>
  <si>
    <t>Cooley</t>
  </si>
  <si>
    <t>Women Varsity Standings</t>
  </si>
  <si>
    <t>Angel</t>
  </si>
  <si>
    <t>West</t>
  </si>
  <si>
    <t>V -Emmanuel College</t>
  </si>
  <si>
    <t>Destiny</t>
  </si>
  <si>
    <t>Harper</t>
  </si>
  <si>
    <t>Chelsea</t>
  </si>
  <si>
    <t>Lein</t>
  </si>
  <si>
    <t>V - Bellarmine University</t>
  </si>
  <si>
    <t>Marissa</t>
  </si>
  <si>
    <t>V - Lindenwood Belleville Universtiy (MSC)</t>
  </si>
  <si>
    <t>Taylor</t>
  </si>
  <si>
    <t>Lee</t>
  </si>
  <si>
    <t>V - Northern Kentucky University</t>
  </si>
  <si>
    <t>Emily</t>
  </si>
  <si>
    <t>Christine</t>
  </si>
  <si>
    <t>Johnson</t>
  </si>
  <si>
    <t>Naomi</t>
  </si>
  <si>
    <t>V - University of the Cumberlands (MSC)</t>
  </si>
  <si>
    <t>Jill</t>
  </si>
  <si>
    <t>Bunnell</t>
  </si>
  <si>
    <t>Sydney</t>
  </si>
  <si>
    <t>Renner</t>
  </si>
  <si>
    <t>Cara</t>
  </si>
  <si>
    <t>Stasel</t>
  </si>
  <si>
    <t>Dene</t>
  </si>
  <si>
    <t>Standifer</t>
  </si>
  <si>
    <t>Raven</t>
  </si>
  <si>
    <t>LeFlore</t>
  </si>
  <si>
    <t>Megan</t>
  </si>
  <si>
    <t>Szczepanski</t>
  </si>
  <si>
    <t>Keri</t>
  </si>
  <si>
    <t>Ladigo</t>
  </si>
  <si>
    <t>Rachel</t>
  </si>
  <si>
    <t>Henson</t>
  </si>
  <si>
    <t>Crystal</t>
  </si>
  <si>
    <t>Land</t>
  </si>
  <si>
    <t>Katlyn</t>
  </si>
  <si>
    <t>Hoeh</t>
  </si>
  <si>
    <t>Alyssia</t>
  </si>
  <si>
    <t>Easley</t>
  </si>
  <si>
    <t>Jerrica</t>
  </si>
  <si>
    <t>Shannon</t>
  </si>
  <si>
    <t>Callie</t>
  </si>
  <si>
    <t>Baggett</t>
  </si>
  <si>
    <t>V - Tennessee Wesleyan (MSC)</t>
  </si>
  <si>
    <t>Rebecca</t>
  </si>
  <si>
    <t>Boyko</t>
  </si>
  <si>
    <t>Paula</t>
  </si>
  <si>
    <t>Cortez</t>
  </si>
  <si>
    <t>Makenzie</t>
  </si>
  <si>
    <t>Bowman</t>
  </si>
  <si>
    <t>Jenns</t>
  </si>
  <si>
    <t>Coldiron</t>
  </si>
  <si>
    <t>Throncraft</t>
  </si>
  <si>
    <t>Jazmine</t>
  </si>
  <si>
    <t>Traylor</t>
  </si>
  <si>
    <t>Candace</t>
  </si>
  <si>
    <t>Gibson</t>
  </si>
  <si>
    <t>Hannah</t>
  </si>
  <si>
    <t>Morris</t>
  </si>
  <si>
    <t>V - Cumberland Universtiy (MSC)</t>
  </si>
  <si>
    <t>Jennifer</t>
  </si>
  <si>
    <t>Turner</t>
  </si>
  <si>
    <t>Shelby</t>
  </si>
  <si>
    <t>Bigos</t>
  </si>
  <si>
    <t>Karlee</t>
  </si>
  <si>
    <t>Bailey</t>
  </si>
  <si>
    <t>Sian</t>
  </si>
  <si>
    <t>Foster</t>
  </si>
  <si>
    <t>Himebaugh</t>
  </si>
  <si>
    <t>Kelsey</t>
  </si>
  <si>
    <t>Grayson</t>
  </si>
  <si>
    <t>Daniela</t>
  </si>
  <si>
    <t>Connor</t>
  </si>
  <si>
    <t>Rickie</t>
  </si>
  <si>
    <t>Denson</t>
  </si>
  <si>
    <t>McKayla</t>
  </si>
  <si>
    <t>Green</t>
  </si>
  <si>
    <t>Grace</t>
  </si>
  <si>
    <t>Martin</t>
  </si>
  <si>
    <t>Sara</t>
  </si>
  <si>
    <t>Emma</t>
  </si>
  <si>
    <t>Parks</t>
  </si>
  <si>
    <t>Wagner</t>
  </si>
  <si>
    <t>Hedgespeth</t>
  </si>
  <si>
    <t>Lijie</t>
  </si>
  <si>
    <t>Ou</t>
  </si>
  <si>
    <t>Mackenzie</t>
  </si>
  <si>
    <t>Wilcox</t>
  </si>
  <si>
    <t>Marci</t>
  </si>
  <si>
    <t>Boggan</t>
  </si>
  <si>
    <t>Courtney</t>
  </si>
  <si>
    <t>Gaskins</t>
  </si>
  <si>
    <t>Lauren</t>
  </si>
  <si>
    <t>Kendall</t>
  </si>
  <si>
    <t>Patterson</t>
  </si>
  <si>
    <t>E'lan</t>
  </si>
  <si>
    <t>Page</t>
  </si>
  <si>
    <t>Savannah</t>
  </si>
  <si>
    <t>Shirley</t>
  </si>
  <si>
    <t>Alexis</t>
  </si>
  <si>
    <t>Rutledge</t>
  </si>
  <si>
    <t>Caldwell</t>
  </si>
  <si>
    <t>Julia</t>
  </si>
  <si>
    <t>Edenfield</t>
  </si>
  <si>
    <t>Mekaila</t>
  </si>
  <si>
    <t>McReynolds</t>
  </si>
  <si>
    <t>Kristian</t>
  </si>
  <si>
    <t>Connelly</t>
  </si>
  <si>
    <t>Metts</t>
  </si>
  <si>
    <t>Denise</t>
  </si>
  <si>
    <t>Franks</t>
  </si>
  <si>
    <t>Ashley</t>
  </si>
  <si>
    <t>Vines</t>
  </si>
  <si>
    <t>Regina</t>
  </si>
  <si>
    <t>Laglia</t>
  </si>
  <si>
    <t>Jessica</t>
  </si>
  <si>
    <t>Basham</t>
  </si>
  <si>
    <t>Briana</t>
  </si>
  <si>
    <t>Linney</t>
  </si>
  <si>
    <t>Olivia</t>
  </si>
  <si>
    <t>Harbin</t>
  </si>
  <si>
    <t>Haley</t>
  </si>
  <si>
    <t>Brattkus</t>
  </si>
  <si>
    <t>McKenna</t>
  </si>
  <si>
    <t>Shaffer</t>
  </si>
  <si>
    <t>Amanda</t>
  </si>
  <si>
    <t>Kelly</t>
  </si>
  <si>
    <t>Kylah</t>
  </si>
  <si>
    <t>Christalynn</t>
  </si>
  <si>
    <t>Bonifocio</t>
  </si>
  <si>
    <t>Tori</t>
  </si>
  <si>
    <t>Sarah</t>
  </si>
  <si>
    <t>Doyle</t>
  </si>
  <si>
    <t>Kaitlin</t>
  </si>
  <si>
    <t>Duff</t>
  </si>
  <si>
    <t>Madison</t>
  </si>
  <si>
    <t>Haynes</t>
  </si>
  <si>
    <t>Hensley</t>
  </si>
  <si>
    <t>Jacinda</t>
  </si>
  <si>
    <t>Warner</t>
  </si>
  <si>
    <t>Samantha</t>
  </si>
  <si>
    <t>Farrow</t>
  </si>
  <si>
    <t>Sides</t>
  </si>
  <si>
    <t>Katie</t>
  </si>
  <si>
    <t>McClain</t>
  </si>
  <si>
    <t>Aliya</t>
  </si>
  <si>
    <t>March</t>
  </si>
  <si>
    <t>Jameson</t>
  </si>
  <si>
    <t>Torrant</t>
  </si>
  <si>
    <t>Andrea</t>
  </si>
  <si>
    <t>Claypool</t>
  </si>
  <si>
    <t>Keysha</t>
  </si>
  <si>
    <t>Warren</t>
  </si>
  <si>
    <t>Kylee</t>
  </si>
  <si>
    <t>Sanders</t>
  </si>
  <si>
    <t>Amber</t>
  </si>
  <si>
    <t>Olsen</t>
  </si>
  <si>
    <t>Eryka</t>
  </si>
  <si>
    <t>Graham</t>
  </si>
  <si>
    <t>Whitney</t>
  </si>
  <si>
    <t>Kristina</t>
  </si>
  <si>
    <t>Waller</t>
  </si>
  <si>
    <t>Men Junior Varsity Standings</t>
  </si>
  <si>
    <t>JV - Emmanuel College JV1</t>
  </si>
  <si>
    <t>Suskay</t>
  </si>
  <si>
    <t>JV - Lindenwood Belleville University JV2 (MSC)</t>
  </si>
  <si>
    <t>Brock</t>
  </si>
  <si>
    <t>Nunn</t>
  </si>
  <si>
    <t>Holten</t>
  </si>
  <si>
    <t>Bradshaw</t>
  </si>
  <si>
    <t>JV - University of Pikeville JV2 (MSC)</t>
  </si>
  <si>
    <t>Ben</t>
  </si>
  <si>
    <t>Shoman</t>
  </si>
  <si>
    <t>Cottle</t>
  </si>
  <si>
    <t>Damian</t>
  </si>
  <si>
    <t>Dunn</t>
  </si>
  <si>
    <t>Hickey</t>
  </si>
  <si>
    <t>JV - University of Pikeville JV1 (MSC)</t>
  </si>
  <si>
    <t>Horrell</t>
  </si>
  <si>
    <t>JV - Campbellsville University JV1 (MSC)</t>
  </si>
  <si>
    <t>Travis</t>
  </si>
  <si>
    <t>London</t>
  </si>
  <si>
    <t>JV - Lindendwood Belleville University JV1 (MSC)</t>
  </si>
  <si>
    <t>Devin</t>
  </si>
  <si>
    <t>Klotz</t>
  </si>
  <si>
    <t>JV - Martin Methodist College JV1 (MSC)</t>
  </si>
  <si>
    <t>Vito</t>
  </si>
  <si>
    <t>Mazzini</t>
  </si>
  <si>
    <t>Butler</t>
  </si>
  <si>
    <t>Edwards</t>
  </si>
  <si>
    <t>Jimmy</t>
  </si>
  <si>
    <t>Mann</t>
  </si>
  <si>
    <t>JV - University of Cumberlands JV1 (MSC)</t>
  </si>
  <si>
    <t>Adam</t>
  </si>
  <si>
    <t>Thress</t>
  </si>
  <si>
    <t>JV - Life University JV1 (MSC)</t>
  </si>
  <si>
    <t>Chloe</t>
  </si>
  <si>
    <t>DeGroff</t>
  </si>
  <si>
    <t>Tommy</t>
  </si>
  <si>
    <t>Gallagher</t>
  </si>
  <si>
    <t>David</t>
  </si>
  <si>
    <t>Robinson</t>
  </si>
  <si>
    <t>Louden</t>
  </si>
  <si>
    <t>JV - Lindsey Wilson College JV1 (MSC)</t>
  </si>
  <si>
    <t>Jeffery</t>
  </si>
  <si>
    <t>Hulette</t>
  </si>
  <si>
    <t>Corbett</t>
  </si>
  <si>
    <t>Meece</t>
  </si>
  <si>
    <t>Devaughn</t>
  </si>
  <si>
    <t>Mathus</t>
  </si>
  <si>
    <t>Bryce</t>
  </si>
  <si>
    <t>King</t>
  </si>
  <si>
    <t>Nicholas</t>
  </si>
  <si>
    <t>Riley</t>
  </si>
  <si>
    <t>Simpson</t>
  </si>
  <si>
    <t>Ferdman</t>
  </si>
  <si>
    <t>Kahala</t>
  </si>
  <si>
    <t>Glover</t>
  </si>
  <si>
    <t>Eric</t>
  </si>
  <si>
    <t>Kramer</t>
  </si>
  <si>
    <t>Denzell</t>
  </si>
  <si>
    <t>Ware</t>
  </si>
  <si>
    <t>Jean Carlos</t>
  </si>
  <si>
    <t>Cruz</t>
  </si>
  <si>
    <t>Zack</t>
  </si>
  <si>
    <t>Bowles</t>
  </si>
  <si>
    <t>Myer</t>
  </si>
  <si>
    <t>Cooney</t>
  </si>
  <si>
    <t>Meecha</t>
  </si>
  <si>
    <t>Aaron</t>
  </si>
  <si>
    <t>Gunter</t>
  </si>
  <si>
    <t>Lopiccolo</t>
  </si>
  <si>
    <t>Mosely</t>
  </si>
  <si>
    <t>Baryla</t>
  </si>
  <si>
    <t>Gio</t>
  </si>
  <si>
    <t>Montecinos</t>
  </si>
  <si>
    <t>Fausnaugh</t>
  </si>
  <si>
    <t>Fox</t>
  </si>
  <si>
    <t>Dusin</t>
  </si>
  <si>
    <t>McMahan</t>
  </si>
  <si>
    <t>Atkinson</t>
  </si>
  <si>
    <t>Drake</t>
  </si>
  <si>
    <t>Northcutt</t>
  </si>
  <si>
    <t>Amelio</t>
  </si>
  <si>
    <t>Byrd</t>
  </si>
  <si>
    <t>Diezman</t>
  </si>
  <si>
    <t>Wehle</t>
  </si>
  <si>
    <t>Dwayne</t>
  </si>
  <si>
    <t>Tucker</t>
  </si>
  <si>
    <t>Ivan</t>
  </si>
  <si>
    <t>Simms</t>
  </si>
  <si>
    <t>Craft</t>
  </si>
  <si>
    <t>Tristan</t>
  </si>
  <si>
    <t>Dotson</t>
  </si>
  <si>
    <t>Conner</t>
  </si>
  <si>
    <t>Leidtke</t>
  </si>
  <si>
    <t>River</t>
  </si>
  <si>
    <t>Neal</t>
  </si>
  <si>
    <t>Sockow</t>
  </si>
  <si>
    <t>Schoellkopf</t>
  </si>
  <si>
    <t>Women JV Standings</t>
  </si>
  <si>
    <t>Individual Totals</t>
  </si>
  <si>
    <t>JV - University of Pikeville JV 2 (MSC)</t>
  </si>
  <si>
    <t>Caylin</t>
  </si>
  <si>
    <t>Doran</t>
  </si>
  <si>
    <t>JV - University of Pikeville JV 1 (MSC)</t>
  </si>
  <si>
    <t>Felicia</t>
  </si>
  <si>
    <t>Holbrook</t>
  </si>
  <si>
    <t>Porter</t>
  </si>
  <si>
    <t>JV - University of the Cumberlands JV 1 (MSC)</t>
  </si>
  <si>
    <t>JV - Lindenwood Belleville University JV 1 (MSC)</t>
  </si>
  <si>
    <t>Kim</t>
  </si>
  <si>
    <t>Wiedemer</t>
  </si>
  <si>
    <t>Mikayla</t>
  </si>
  <si>
    <t>Cummings</t>
  </si>
  <si>
    <t>JV - Campbellsville University JV 1 (MSC)</t>
  </si>
  <si>
    <t>Wade</t>
  </si>
  <si>
    <t>Morgan</t>
  </si>
  <si>
    <t>Rush</t>
  </si>
  <si>
    <t>Kayla</t>
  </si>
  <si>
    <t>Rudder</t>
  </si>
  <si>
    <t>Brianna</t>
  </si>
  <si>
    <t>Barna</t>
  </si>
  <si>
    <t>Dani</t>
  </si>
  <si>
    <t>Berrien</t>
  </si>
  <si>
    <t>Nicole</t>
  </si>
  <si>
    <t>Eades</t>
  </si>
  <si>
    <t>Kaylan</t>
  </si>
  <si>
    <t>Talley</t>
  </si>
  <si>
    <t>Angela</t>
  </si>
  <si>
    <t>Tripp</t>
  </si>
  <si>
    <t>Lantvit</t>
  </si>
  <si>
    <t>Lillian</t>
  </si>
  <si>
    <t>Shell</t>
  </si>
  <si>
    <t>Aubrey</t>
  </si>
  <si>
    <t>Hamblen</t>
  </si>
  <si>
    <t>Dowell</t>
  </si>
  <si>
    <t>Mercedes</t>
  </si>
  <si>
    <t>Cote</t>
  </si>
  <si>
    <t>JV - Tennessee Wesleyan JV 1 (MSC)</t>
  </si>
  <si>
    <t>Cayla</t>
  </si>
  <si>
    <t>Knight</t>
  </si>
  <si>
    <t>Savanah</t>
  </si>
  <si>
    <t>Ryder</t>
  </si>
  <si>
    <t>MacKenzie</t>
  </si>
  <si>
    <t>Emillie</t>
  </si>
  <si>
    <t>Belcher</t>
  </si>
  <si>
    <t>Kimmie</t>
  </si>
  <si>
    <t>Fillers</t>
  </si>
  <si>
    <t>Jamie</t>
  </si>
  <si>
    <t>Key</t>
  </si>
  <si>
    <t>Deb</t>
  </si>
  <si>
    <t>Kelli</t>
  </si>
  <si>
    <t>Cortni</t>
  </si>
  <si>
    <t>Marker</t>
  </si>
  <si>
    <t>Frazier</t>
  </si>
  <si>
    <t>Cierra</t>
  </si>
  <si>
    <t>Hall</t>
  </si>
  <si>
    <t>Worden</t>
  </si>
  <si>
    <t>Michaela</t>
  </si>
  <si>
    <t>Wright</t>
  </si>
  <si>
    <t>2016 Thomas N. Burris Memorial</t>
  </si>
  <si>
    <t>WOMEN'S JUNIOR VARSITY TEAM SCORES</t>
  </si>
  <si>
    <t>POS</t>
  </si>
  <si>
    <t>SCHOOL</t>
  </si>
  <si>
    <t>TEAM</t>
  </si>
  <si>
    <t>Baker 1-4</t>
  </si>
  <si>
    <t>Baker 5-8</t>
  </si>
  <si>
    <t>Baker 9-12</t>
  </si>
  <si>
    <t>MEN'S VARSITY TEAM SCORES</t>
  </si>
  <si>
    <t>MEN'S JUNIOR VARSITY TEAM SCORES</t>
  </si>
  <si>
    <t>WOMEN'S VARSITY TEAM SCORES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</si>
</sst>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101600</xdr:colOff>
          <xdr:row>4</xdr:row>
          <xdr:rowOff>241300</xdr:rowOff>
        </xdr:from>
        <xdr:to>
          <xdr:col>8</xdr:col>
          <xdr:colOff>101600</xdr:colOff>
          <xdr:row>7</xdr:row>
          <xdr:rowOff>0</xdr:rowOff>
        </xdr:to>
        <xdr:sp macro="" textlink="">
          <xdr:nvSpPr>
            <xdr:cNvPr id="5121" name="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SORT BY TOTAL PINFALL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165100</xdr:colOff>
          <xdr:row>5</xdr:row>
          <xdr:rowOff>0</xdr:rowOff>
        </xdr:from>
        <xdr:to>
          <xdr:col>8</xdr:col>
          <xdr:colOff>165100</xdr:colOff>
          <xdr:row>7</xdr:row>
          <xdr:rowOff>25400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SORT BY TOTAL PINFALL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203200</xdr:colOff>
          <xdr:row>5</xdr:row>
          <xdr:rowOff>0</xdr:rowOff>
        </xdr:from>
        <xdr:to>
          <xdr:col>8</xdr:col>
          <xdr:colOff>203200</xdr:colOff>
          <xdr:row>8</xdr:row>
          <xdr:rowOff>25400</xdr:rowOff>
        </xdr:to>
        <xdr:sp macro="" textlink="">
          <xdr:nvSpPr>
            <xdr:cNvPr id="7170" name="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SORT BY TOTAL PINFALL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177800</xdr:colOff>
          <xdr:row>5</xdr:row>
          <xdr:rowOff>0</xdr:rowOff>
        </xdr:from>
        <xdr:to>
          <xdr:col>8</xdr:col>
          <xdr:colOff>177800</xdr:colOff>
          <xdr:row>8</xdr:row>
          <xdr:rowOff>25400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rPr>
                <a:t>SORT BY TOTAL PINFALL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trlProp" Target="../ctrlProps/ctrlProp2.xml"/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4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4" Type="http://schemas.openxmlformats.org/officeDocument/2006/relationships/ctrlProp" Target="../ctrlProps/ctrlProp4.xml"/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B8" sqref="B8"/>
    </sheetView>
  </sheetViews>
  <sheetFormatPr baseColWidth="10" defaultColWidth="8.83203125" defaultRowHeight="20" x14ac:dyDescent="0.2"/>
  <cols>
    <col min="1" max="1" width="7.5" style="18" bestFit="1" customWidth="1"/>
    <col min="2" max="2" width="73.83203125" style="18" bestFit="1" customWidth="1"/>
    <col min="3" max="3" width="16.33203125" style="18" bestFit="1" customWidth="1"/>
    <col min="4" max="4" width="15.1640625" style="18" bestFit="1" customWidth="1"/>
    <col min="5" max="5" width="15.1640625" style="23" bestFit="1" customWidth="1"/>
    <col min="6" max="6" width="16.83203125" style="23" bestFit="1" customWidth="1"/>
    <col min="7" max="7" width="8.5" style="23" bestFit="1" customWidth="1"/>
    <col min="8" max="254" width="8.83203125" style="18"/>
    <col min="255" max="255" width="7.5" style="18" bestFit="1" customWidth="1"/>
    <col min="256" max="256" width="73.83203125" style="18" bestFit="1" customWidth="1"/>
    <col min="257" max="257" width="16.33203125" style="18" bestFit="1" customWidth="1"/>
    <col min="258" max="258" width="14.33203125" style="18" bestFit="1" customWidth="1"/>
    <col min="259" max="262" width="12.33203125" style="18" bestFit="1" customWidth="1"/>
    <col min="263" max="263" width="11.33203125" style="18" bestFit="1" customWidth="1"/>
    <col min="264" max="510" width="8.83203125" style="18"/>
    <col min="511" max="511" width="7.5" style="18" bestFit="1" customWidth="1"/>
    <col min="512" max="512" width="73.83203125" style="18" bestFit="1" customWidth="1"/>
    <col min="513" max="513" width="16.33203125" style="18" bestFit="1" customWidth="1"/>
    <col min="514" max="514" width="14.33203125" style="18" bestFit="1" customWidth="1"/>
    <col min="515" max="518" width="12.33203125" style="18" bestFit="1" customWidth="1"/>
    <col min="519" max="519" width="11.33203125" style="18" bestFit="1" customWidth="1"/>
    <col min="520" max="766" width="8.83203125" style="18"/>
    <col min="767" max="767" width="7.5" style="18" bestFit="1" customWidth="1"/>
    <col min="768" max="768" width="73.83203125" style="18" bestFit="1" customWidth="1"/>
    <col min="769" max="769" width="16.33203125" style="18" bestFit="1" customWidth="1"/>
    <col min="770" max="770" width="14.33203125" style="18" bestFit="1" customWidth="1"/>
    <col min="771" max="774" width="12.33203125" style="18" bestFit="1" customWidth="1"/>
    <col min="775" max="775" width="11.33203125" style="18" bestFit="1" customWidth="1"/>
    <col min="776" max="1022" width="8.83203125" style="18"/>
    <col min="1023" max="1023" width="7.5" style="18" bestFit="1" customWidth="1"/>
    <col min="1024" max="1024" width="73.83203125" style="18" bestFit="1" customWidth="1"/>
    <col min="1025" max="1025" width="16.33203125" style="18" bestFit="1" customWidth="1"/>
    <col min="1026" max="1026" width="14.33203125" style="18" bestFit="1" customWidth="1"/>
    <col min="1027" max="1030" width="12.33203125" style="18" bestFit="1" customWidth="1"/>
    <col min="1031" max="1031" width="11.33203125" style="18" bestFit="1" customWidth="1"/>
    <col min="1032" max="1278" width="8.83203125" style="18"/>
    <col min="1279" max="1279" width="7.5" style="18" bestFit="1" customWidth="1"/>
    <col min="1280" max="1280" width="73.83203125" style="18" bestFit="1" customWidth="1"/>
    <col min="1281" max="1281" width="16.33203125" style="18" bestFit="1" customWidth="1"/>
    <col min="1282" max="1282" width="14.33203125" style="18" bestFit="1" customWidth="1"/>
    <col min="1283" max="1286" width="12.33203125" style="18" bestFit="1" customWidth="1"/>
    <col min="1287" max="1287" width="11.33203125" style="18" bestFit="1" customWidth="1"/>
    <col min="1288" max="1534" width="8.83203125" style="18"/>
    <col min="1535" max="1535" width="7.5" style="18" bestFit="1" customWidth="1"/>
    <col min="1536" max="1536" width="73.83203125" style="18" bestFit="1" customWidth="1"/>
    <col min="1537" max="1537" width="16.33203125" style="18" bestFit="1" customWidth="1"/>
    <col min="1538" max="1538" width="14.33203125" style="18" bestFit="1" customWidth="1"/>
    <col min="1539" max="1542" width="12.33203125" style="18" bestFit="1" customWidth="1"/>
    <col min="1543" max="1543" width="11.33203125" style="18" bestFit="1" customWidth="1"/>
    <col min="1544" max="1790" width="8.83203125" style="18"/>
    <col min="1791" max="1791" width="7.5" style="18" bestFit="1" customWidth="1"/>
    <col min="1792" max="1792" width="73.83203125" style="18" bestFit="1" customWidth="1"/>
    <col min="1793" max="1793" width="16.33203125" style="18" bestFit="1" customWidth="1"/>
    <col min="1794" max="1794" width="14.33203125" style="18" bestFit="1" customWidth="1"/>
    <col min="1795" max="1798" width="12.33203125" style="18" bestFit="1" customWidth="1"/>
    <col min="1799" max="1799" width="11.33203125" style="18" bestFit="1" customWidth="1"/>
    <col min="1800" max="2046" width="8.83203125" style="18"/>
    <col min="2047" max="2047" width="7.5" style="18" bestFit="1" customWidth="1"/>
    <col min="2048" max="2048" width="73.83203125" style="18" bestFit="1" customWidth="1"/>
    <col min="2049" max="2049" width="16.33203125" style="18" bestFit="1" customWidth="1"/>
    <col min="2050" max="2050" width="14.33203125" style="18" bestFit="1" customWidth="1"/>
    <col min="2051" max="2054" width="12.33203125" style="18" bestFit="1" customWidth="1"/>
    <col min="2055" max="2055" width="11.33203125" style="18" bestFit="1" customWidth="1"/>
    <col min="2056" max="2302" width="8.83203125" style="18"/>
    <col min="2303" max="2303" width="7.5" style="18" bestFit="1" customWidth="1"/>
    <col min="2304" max="2304" width="73.83203125" style="18" bestFit="1" customWidth="1"/>
    <col min="2305" max="2305" width="16.33203125" style="18" bestFit="1" customWidth="1"/>
    <col min="2306" max="2306" width="14.33203125" style="18" bestFit="1" customWidth="1"/>
    <col min="2307" max="2310" width="12.33203125" style="18" bestFit="1" customWidth="1"/>
    <col min="2311" max="2311" width="11.33203125" style="18" bestFit="1" customWidth="1"/>
    <col min="2312" max="2558" width="8.83203125" style="18"/>
    <col min="2559" max="2559" width="7.5" style="18" bestFit="1" customWidth="1"/>
    <col min="2560" max="2560" width="73.83203125" style="18" bestFit="1" customWidth="1"/>
    <col min="2561" max="2561" width="16.33203125" style="18" bestFit="1" customWidth="1"/>
    <col min="2562" max="2562" width="14.33203125" style="18" bestFit="1" customWidth="1"/>
    <col min="2563" max="2566" width="12.33203125" style="18" bestFit="1" customWidth="1"/>
    <col min="2567" max="2567" width="11.33203125" style="18" bestFit="1" customWidth="1"/>
    <col min="2568" max="2814" width="8.83203125" style="18"/>
    <col min="2815" max="2815" width="7.5" style="18" bestFit="1" customWidth="1"/>
    <col min="2816" max="2816" width="73.83203125" style="18" bestFit="1" customWidth="1"/>
    <col min="2817" max="2817" width="16.33203125" style="18" bestFit="1" customWidth="1"/>
    <col min="2818" max="2818" width="14.33203125" style="18" bestFit="1" customWidth="1"/>
    <col min="2819" max="2822" width="12.33203125" style="18" bestFit="1" customWidth="1"/>
    <col min="2823" max="2823" width="11.33203125" style="18" bestFit="1" customWidth="1"/>
    <col min="2824" max="3070" width="8.83203125" style="18"/>
    <col min="3071" max="3071" width="7.5" style="18" bestFit="1" customWidth="1"/>
    <col min="3072" max="3072" width="73.83203125" style="18" bestFit="1" customWidth="1"/>
    <col min="3073" max="3073" width="16.33203125" style="18" bestFit="1" customWidth="1"/>
    <col min="3074" max="3074" width="14.33203125" style="18" bestFit="1" customWidth="1"/>
    <col min="3075" max="3078" width="12.33203125" style="18" bestFit="1" customWidth="1"/>
    <col min="3079" max="3079" width="11.33203125" style="18" bestFit="1" customWidth="1"/>
    <col min="3080" max="3326" width="8.83203125" style="18"/>
    <col min="3327" max="3327" width="7.5" style="18" bestFit="1" customWidth="1"/>
    <col min="3328" max="3328" width="73.83203125" style="18" bestFit="1" customWidth="1"/>
    <col min="3329" max="3329" width="16.33203125" style="18" bestFit="1" customWidth="1"/>
    <col min="3330" max="3330" width="14.33203125" style="18" bestFit="1" customWidth="1"/>
    <col min="3331" max="3334" width="12.33203125" style="18" bestFit="1" customWidth="1"/>
    <col min="3335" max="3335" width="11.33203125" style="18" bestFit="1" customWidth="1"/>
    <col min="3336" max="3582" width="8.83203125" style="18"/>
    <col min="3583" max="3583" width="7.5" style="18" bestFit="1" customWidth="1"/>
    <col min="3584" max="3584" width="73.83203125" style="18" bestFit="1" customWidth="1"/>
    <col min="3585" max="3585" width="16.33203125" style="18" bestFit="1" customWidth="1"/>
    <col min="3586" max="3586" width="14.33203125" style="18" bestFit="1" customWidth="1"/>
    <col min="3587" max="3590" width="12.33203125" style="18" bestFit="1" customWidth="1"/>
    <col min="3591" max="3591" width="11.33203125" style="18" bestFit="1" customWidth="1"/>
    <col min="3592" max="3838" width="8.83203125" style="18"/>
    <col min="3839" max="3839" width="7.5" style="18" bestFit="1" customWidth="1"/>
    <col min="3840" max="3840" width="73.83203125" style="18" bestFit="1" customWidth="1"/>
    <col min="3841" max="3841" width="16.33203125" style="18" bestFit="1" customWidth="1"/>
    <col min="3842" max="3842" width="14.33203125" style="18" bestFit="1" customWidth="1"/>
    <col min="3843" max="3846" width="12.33203125" style="18" bestFit="1" customWidth="1"/>
    <col min="3847" max="3847" width="11.33203125" style="18" bestFit="1" customWidth="1"/>
    <col min="3848" max="4094" width="8.83203125" style="18"/>
    <col min="4095" max="4095" width="7.5" style="18" bestFit="1" customWidth="1"/>
    <col min="4096" max="4096" width="73.83203125" style="18" bestFit="1" customWidth="1"/>
    <col min="4097" max="4097" width="16.33203125" style="18" bestFit="1" customWidth="1"/>
    <col min="4098" max="4098" width="14.33203125" style="18" bestFit="1" customWidth="1"/>
    <col min="4099" max="4102" width="12.33203125" style="18" bestFit="1" customWidth="1"/>
    <col min="4103" max="4103" width="11.33203125" style="18" bestFit="1" customWidth="1"/>
    <col min="4104" max="4350" width="8.83203125" style="18"/>
    <col min="4351" max="4351" width="7.5" style="18" bestFit="1" customWidth="1"/>
    <col min="4352" max="4352" width="73.83203125" style="18" bestFit="1" customWidth="1"/>
    <col min="4353" max="4353" width="16.33203125" style="18" bestFit="1" customWidth="1"/>
    <col min="4354" max="4354" width="14.33203125" style="18" bestFit="1" customWidth="1"/>
    <col min="4355" max="4358" width="12.33203125" style="18" bestFit="1" customWidth="1"/>
    <col min="4359" max="4359" width="11.33203125" style="18" bestFit="1" customWidth="1"/>
    <col min="4360" max="4606" width="8.83203125" style="18"/>
    <col min="4607" max="4607" width="7.5" style="18" bestFit="1" customWidth="1"/>
    <col min="4608" max="4608" width="73.83203125" style="18" bestFit="1" customWidth="1"/>
    <col min="4609" max="4609" width="16.33203125" style="18" bestFit="1" customWidth="1"/>
    <col min="4610" max="4610" width="14.33203125" style="18" bestFit="1" customWidth="1"/>
    <col min="4611" max="4614" width="12.33203125" style="18" bestFit="1" customWidth="1"/>
    <col min="4615" max="4615" width="11.33203125" style="18" bestFit="1" customWidth="1"/>
    <col min="4616" max="4862" width="8.83203125" style="18"/>
    <col min="4863" max="4863" width="7.5" style="18" bestFit="1" customWidth="1"/>
    <col min="4864" max="4864" width="73.83203125" style="18" bestFit="1" customWidth="1"/>
    <col min="4865" max="4865" width="16.33203125" style="18" bestFit="1" customWidth="1"/>
    <col min="4866" max="4866" width="14.33203125" style="18" bestFit="1" customWidth="1"/>
    <col min="4867" max="4870" width="12.33203125" style="18" bestFit="1" customWidth="1"/>
    <col min="4871" max="4871" width="11.33203125" style="18" bestFit="1" customWidth="1"/>
    <col min="4872" max="5118" width="8.83203125" style="18"/>
    <col min="5119" max="5119" width="7.5" style="18" bestFit="1" customWidth="1"/>
    <col min="5120" max="5120" width="73.83203125" style="18" bestFit="1" customWidth="1"/>
    <col min="5121" max="5121" width="16.33203125" style="18" bestFit="1" customWidth="1"/>
    <col min="5122" max="5122" width="14.33203125" style="18" bestFit="1" customWidth="1"/>
    <col min="5123" max="5126" width="12.33203125" style="18" bestFit="1" customWidth="1"/>
    <col min="5127" max="5127" width="11.33203125" style="18" bestFit="1" customWidth="1"/>
    <col min="5128" max="5374" width="8.83203125" style="18"/>
    <col min="5375" max="5375" width="7.5" style="18" bestFit="1" customWidth="1"/>
    <col min="5376" max="5376" width="73.83203125" style="18" bestFit="1" customWidth="1"/>
    <col min="5377" max="5377" width="16.33203125" style="18" bestFit="1" customWidth="1"/>
    <col min="5378" max="5378" width="14.33203125" style="18" bestFit="1" customWidth="1"/>
    <col min="5379" max="5382" width="12.33203125" style="18" bestFit="1" customWidth="1"/>
    <col min="5383" max="5383" width="11.33203125" style="18" bestFit="1" customWidth="1"/>
    <col min="5384" max="5630" width="8.83203125" style="18"/>
    <col min="5631" max="5631" width="7.5" style="18" bestFit="1" customWidth="1"/>
    <col min="5632" max="5632" width="73.83203125" style="18" bestFit="1" customWidth="1"/>
    <col min="5633" max="5633" width="16.33203125" style="18" bestFit="1" customWidth="1"/>
    <col min="5634" max="5634" width="14.33203125" style="18" bestFit="1" customWidth="1"/>
    <col min="5635" max="5638" width="12.33203125" style="18" bestFit="1" customWidth="1"/>
    <col min="5639" max="5639" width="11.33203125" style="18" bestFit="1" customWidth="1"/>
    <col min="5640" max="5886" width="8.83203125" style="18"/>
    <col min="5887" max="5887" width="7.5" style="18" bestFit="1" customWidth="1"/>
    <col min="5888" max="5888" width="73.83203125" style="18" bestFit="1" customWidth="1"/>
    <col min="5889" max="5889" width="16.33203125" style="18" bestFit="1" customWidth="1"/>
    <col min="5890" max="5890" width="14.33203125" style="18" bestFit="1" customWidth="1"/>
    <col min="5891" max="5894" width="12.33203125" style="18" bestFit="1" customWidth="1"/>
    <col min="5895" max="5895" width="11.33203125" style="18" bestFit="1" customWidth="1"/>
    <col min="5896" max="6142" width="8.83203125" style="18"/>
    <col min="6143" max="6143" width="7.5" style="18" bestFit="1" customWidth="1"/>
    <col min="6144" max="6144" width="73.83203125" style="18" bestFit="1" customWidth="1"/>
    <col min="6145" max="6145" width="16.33203125" style="18" bestFit="1" customWidth="1"/>
    <col min="6146" max="6146" width="14.33203125" style="18" bestFit="1" customWidth="1"/>
    <col min="6147" max="6150" width="12.33203125" style="18" bestFit="1" customWidth="1"/>
    <col min="6151" max="6151" width="11.33203125" style="18" bestFit="1" customWidth="1"/>
    <col min="6152" max="6398" width="8.83203125" style="18"/>
    <col min="6399" max="6399" width="7.5" style="18" bestFit="1" customWidth="1"/>
    <col min="6400" max="6400" width="73.83203125" style="18" bestFit="1" customWidth="1"/>
    <col min="6401" max="6401" width="16.33203125" style="18" bestFit="1" customWidth="1"/>
    <col min="6402" max="6402" width="14.33203125" style="18" bestFit="1" customWidth="1"/>
    <col min="6403" max="6406" width="12.33203125" style="18" bestFit="1" customWidth="1"/>
    <col min="6407" max="6407" width="11.33203125" style="18" bestFit="1" customWidth="1"/>
    <col min="6408" max="6654" width="8.83203125" style="18"/>
    <col min="6655" max="6655" width="7.5" style="18" bestFit="1" customWidth="1"/>
    <col min="6656" max="6656" width="73.83203125" style="18" bestFit="1" customWidth="1"/>
    <col min="6657" max="6657" width="16.33203125" style="18" bestFit="1" customWidth="1"/>
    <col min="6658" max="6658" width="14.33203125" style="18" bestFit="1" customWidth="1"/>
    <col min="6659" max="6662" width="12.33203125" style="18" bestFit="1" customWidth="1"/>
    <col min="6663" max="6663" width="11.33203125" style="18" bestFit="1" customWidth="1"/>
    <col min="6664" max="6910" width="8.83203125" style="18"/>
    <col min="6911" max="6911" width="7.5" style="18" bestFit="1" customWidth="1"/>
    <col min="6912" max="6912" width="73.83203125" style="18" bestFit="1" customWidth="1"/>
    <col min="6913" max="6913" width="16.33203125" style="18" bestFit="1" customWidth="1"/>
    <col min="6914" max="6914" width="14.33203125" style="18" bestFit="1" customWidth="1"/>
    <col min="6915" max="6918" width="12.33203125" style="18" bestFit="1" customWidth="1"/>
    <col min="6919" max="6919" width="11.33203125" style="18" bestFit="1" customWidth="1"/>
    <col min="6920" max="7166" width="8.83203125" style="18"/>
    <col min="7167" max="7167" width="7.5" style="18" bestFit="1" customWidth="1"/>
    <col min="7168" max="7168" width="73.83203125" style="18" bestFit="1" customWidth="1"/>
    <col min="7169" max="7169" width="16.33203125" style="18" bestFit="1" customWidth="1"/>
    <col min="7170" max="7170" width="14.33203125" style="18" bestFit="1" customWidth="1"/>
    <col min="7171" max="7174" width="12.33203125" style="18" bestFit="1" customWidth="1"/>
    <col min="7175" max="7175" width="11.33203125" style="18" bestFit="1" customWidth="1"/>
    <col min="7176" max="7422" width="8.83203125" style="18"/>
    <col min="7423" max="7423" width="7.5" style="18" bestFit="1" customWidth="1"/>
    <col min="7424" max="7424" width="73.83203125" style="18" bestFit="1" customWidth="1"/>
    <col min="7425" max="7425" width="16.33203125" style="18" bestFit="1" customWidth="1"/>
    <col min="7426" max="7426" width="14.33203125" style="18" bestFit="1" customWidth="1"/>
    <col min="7427" max="7430" width="12.33203125" style="18" bestFit="1" customWidth="1"/>
    <col min="7431" max="7431" width="11.33203125" style="18" bestFit="1" customWidth="1"/>
    <col min="7432" max="7678" width="8.83203125" style="18"/>
    <col min="7679" max="7679" width="7.5" style="18" bestFit="1" customWidth="1"/>
    <col min="7680" max="7680" width="73.83203125" style="18" bestFit="1" customWidth="1"/>
    <col min="7681" max="7681" width="16.33203125" style="18" bestFit="1" customWidth="1"/>
    <col min="7682" max="7682" width="14.33203125" style="18" bestFit="1" customWidth="1"/>
    <col min="7683" max="7686" width="12.33203125" style="18" bestFit="1" customWidth="1"/>
    <col min="7687" max="7687" width="11.33203125" style="18" bestFit="1" customWidth="1"/>
    <col min="7688" max="7934" width="8.83203125" style="18"/>
    <col min="7935" max="7935" width="7.5" style="18" bestFit="1" customWidth="1"/>
    <col min="7936" max="7936" width="73.83203125" style="18" bestFit="1" customWidth="1"/>
    <col min="7937" max="7937" width="16.33203125" style="18" bestFit="1" customWidth="1"/>
    <col min="7938" max="7938" width="14.33203125" style="18" bestFit="1" customWidth="1"/>
    <col min="7939" max="7942" width="12.33203125" style="18" bestFit="1" customWidth="1"/>
    <col min="7943" max="7943" width="11.33203125" style="18" bestFit="1" customWidth="1"/>
    <col min="7944" max="8190" width="8.83203125" style="18"/>
    <col min="8191" max="8191" width="7.5" style="18" bestFit="1" customWidth="1"/>
    <col min="8192" max="8192" width="73.83203125" style="18" bestFit="1" customWidth="1"/>
    <col min="8193" max="8193" width="16.33203125" style="18" bestFit="1" customWidth="1"/>
    <col min="8194" max="8194" width="14.33203125" style="18" bestFit="1" customWidth="1"/>
    <col min="8195" max="8198" width="12.33203125" style="18" bestFit="1" customWidth="1"/>
    <col min="8199" max="8199" width="11.33203125" style="18" bestFit="1" customWidth="1"/>
    <col min="8200" max="8446" width="8.83203125" style="18"/>
    <col min="8447" max="8447" width="7.5" style="18" bestFit="1" customWidth="1"/>
    <col min="8448" max="8448" width="73.83203125" style="18" bestFit="1" customWidth="1"/>
    <col min="8449" max="8449" width="16.33203125" style="18" bestFit="1" customWidth="1"/>
    <col min="8450" max="8450" width="14.33203125" style="18" bestFit="1" customWidth="1"/>
    <col min="8451" max="8454" width="12.33203125" style="18" bestFit="1" customWidth="1"/>
    <col min="8455" max="8455" width="11.33203125" style="18" bestFit="1" customWidth="1"/>
    <col min="8456" max="8702" width="8.83203125" style="18"/>
    <col min="8703" max="8703" width="7.5" style="18" bestFit="1" customWidth="1"/>
    <col min="8704" max="8704" width="73.83203125" style="18" bestFit="1" customWidth="1"/>
    <col min="8705" max="8705" width="16.33203125" style="18" bestFit="1" customWidth="1"/>
    <col min="8706" max="8706" width="14.33203125" style="18" bestFit="1" customWidth="1"/>
    <col min="8707" max="8710" width="12.33203125" style="18" bestFit="1" customWidth="1"/>
    <col min="8711" max="8711" width="11.33203125" style="18" bestFit="1" customWidth="1"/>
    <col min="8712" max="8958" width="8.83203125" style="18"/>
    <col min="8959" max="8959" width="7.5" style="18" bestFit="1" customWidth="1"/>
    <col min="8960" max="8960" width="73.83203125" style="18" bestFit="1" customWidth="1"/>
    <col min="8961" max="8961" width="16.33203125" style="18" bestFit="1" customWidth="1"/>
    <col min="8962" max="8962" width="14.33203125" style="18" bestFit="1" customWidth="1"/>
    <col min="8963" max="8966" width="12.33203125" style="18" bestFit="1" customWidth="1"/>
    <col min="8967" max="8967" width="11.33203125" style="18" bestFit="1" customWidth="1"/>
    <col min="8968" max="9214" width="8.83203125" style="18"/>
    <col min="9215" max="9215" width="7.5" style="18" bestFit="1" customWidth="1"/>
    <col min="9216" max="9216" width="73.83203125" style="18" bestFit="1" customWidth="1"/>
    <col min="9217" max="9217" width="16.33203125" style="18" bestFit="1" customWidth="1"/>
    <col min="9218" max="9218" width="14.33203125" style="18" bestFit="1" customWidth="1"/>
    <col min="9219" max="9222" width="12.33203125" style="18" bestFit="1" customWidth="1"/>
    <col min="9223" max="9223" width="11.33203125" style="18" bestFit="1" customWidth="1"/>
    <col min="9224" max="9470" width="8.83203125" style="18"/>
    <col min="9471" max="9471" width="7.5" style="18" bestFit="1" customWidth="1"/>
    <col min="9472" max="9472" width="73.83203125" style="18" bestFit="1" customWidth="1"/>
    <col min="9473" max="9473" width="16.33203125" style="18" bestFit="1" customWidth="1"/>
    <col min="9474" max="9474" width="14.33203125" style="18" bestFit="1" customWidth="1"/>
    <col min="9475" max="9478" width="12.33203125" style="18" bestFit="1" customWidth="1"/>
    <col min="9479" max="9479" width="11.33203125" style="18" bestFit="1" customWidth="1"/>
    <col min="9480" max="9726" width="8.83203125" style="18"/>
    <col min="9727" max="9727" width="7.5" style="18" bestFit="1" customWidth="1"/>
    <col min="9728" max="9728" width="73.83203125" style="18" bestFit="1" customWidth="1"/>
    <col min="9729" max="9729" width="16.33203125" style="18" bestFit="1" customWidth="1"/>
    <col min="9730" max="9730" width="14.33203125" style="18" bestFit="1" customWidth="1"/>
    <col min="9731" max="9734" width="12.33203125" style="18" bestFit="1" customWidth="1"/>
    <col min="9735" max="9735" width="11.33203125" style="18" bestFit="1" customWidth="1"/>
    <col min="9736" max="9982" width="8.83203125" style="18"/>
    <col min="9983" max="9983" width="7.5" style="18" bestFit="1" customWidth="1"/>
    <col min="9984" max="9984" width="73.83203125" style="18" bestFit="1" customWidth="1"/>
    <col min="9985" max="9985" width="16.33203125" style="18" bestFit="1" customWidth="1"/>
    <col min="9986" max="9986" width="14.33203125" style="18" bestFit="1" customWidth="1"/>
    <col min="9987" max="9990" width="12.33203125" style="18" bestFit="1" customWidth="1"/>
    <col min="9991" max="9991" width="11.33203125" style="18" bestFit="1" customWidth="1"/>
    <col min="9992" max="10238" width="8.83203125" style="18"/>
    <col min="10239" max="10239" width="7.5" style="18" bestFit="1" customWidth="1"/>
    <col min="10240" max="10240" width="73.83203125" style="18" bestFit="1" customWidth="1"/>
    <col min="10241" max="10241" width="16.33203125" style="18" bestFit="1" customWidth="1"/>
    <col min="10242" max="10242" width="14.33203125" style="18" bestFit="1" customWidth="1"/>
    <col min="10243" max="10246" width="12.33203125" style="18" bestFit="1" customWidth="1"/>
    <col min="10247" max="10247" width="11.33203125" style="18" bestFit="1" customWidth="1"/>
    <col min="10248" max="10494" width="8.83203125" style="18"/>
    <col min="10495" max="10495" width="7.5" style="18" bestFit="1" customWidth="1"/>
    <col min="10496" max="10496" width="73.83203125" style="18" bestFit="1" customWidth="1"/>
    <col min="10497" max="10497" width="16.33203125" style="18" bestFit="1" customWidth="1"/>
    <col min="10498" max="10498" width="14.33203125" style="18" bestFit="1" customWidth="1"/>
    <col min="10499" max="10502" width="12.33203125" style="18" bestFit="1" customWidth="1"/>
    <col min="10503" max="10503" width="11.33203125" style="18" bestFit="1" customWidth="1"/>
    <col min="10504" max="10750" width="8.83203125" style="18"/>
    <col min="10751" max="10751" width="7.5" style="18" bestFit="1" customWidth="1"/>
    <col min="10752" max="10752" width="73.83203125" style="18" bestFit="1" customWidth="1"/>
    <col min="10753" max="10753" width="16.33203125" style="18" bestFit="1" customWidth="1"/>
    <col min="10754" max="10754" width="14.33203125" style="18" bestFit="1" customWidth="1"/>
    <col min="10755" max="10758" width="12.33203125" style="18" bestFit="1" customWidth="1"/>
    <col min="10759" max="10759" width="11.33203125" style="18" bestFit="1" customWidth="1"/>
    <col min="10760" max="11006" width="8.83203125" style="18"/>
    <col min="11007" max="11007" width="7.5" style="18" bestFit="1" customWidth="1"/>
    <col min="11008" max="11008" width="73.83203125" style="18" bestFit="1" customWidth="1"/>
    <col min="11009" max="11009" width="16.33203125" style="18" bestFit="1" customWidth="1"/>
    <col min="11010" max="11010" width="14.33203125" style="18" bestFit="1" customWidth="1"/>
    <col min="11011" max="11014" width="12.33203125" style="18" bestFit="1" customWidth="1"/>
    <col min="11015" max="11015" width="11.33203125" style="18" bestFit="1" customWidth="1"/>
    <col min="11016" max="11262" width="8.83203125" style="18"/>
    <col min="11263" max="11263" width="7.5" style="18" bestFit="1" customWidth="1"/>
    <col min="11264" max="11264" width="73.83203125" style="18" bestFit="1" customWidth="1"/>
    <col min="11265" max="11265" width="16.33203125" style="18" bestFit="1" customWidth="1"/>
    <col min="11266" max="11266" width="14.33203125" style="18" bestFit="1" customWidth="1"/>
    <col min="11267" max="11270" width="12.33203125" style="18" bestFit="1" customWidth="1"/>
    <col min="11271" max="11271" width="11.33203125" style="18" bestFit="1" customWidth="1"/>
    <col min="11272" max="11518" width="8.83203125" style="18"/>
    <col min="11519" max="11519" width="7.5" style="18" bestFit="1" customWidth="1"/>
    <col min="11520" max="11520" width="73.83203125" style="18" bestFit="1" customWidth="1"/>
    <col min="11521" max="11521" width="16.33203125" style="18" bestFit="1" customWidth="1"/>
    <col min="11522" max="11522" width="14.33203125" style="18" bestFit="1" customWidth="1"/>
    <col min="11523" max="11526" width="12.33203125" style="18" bestFit="1" customWidth="1"/>
    <col min="11527" max="11527" width="11.33203125" style="18" bestFit="1" customWidth="1"/>
    <col min="11528" max="11774" width="8.83203125" style="18"/>
    <col min="11775" max="11775" width="7.5" style="18" bestFit="1" customWidth="1"/>
    <col min="11776" max="11776" width="73.83203125" style="18" bestFit="1" customWidth="1"/>
    <col min="11777" max="11777" width="16.33203125" style="18" bestFit="1" customWidth="1"/>
    <col min="11778" max="11778" width="14.33203125" style="18" bestFit="1" customWidth="1"/>
    <col min="11779" max="11782" width="12.33203125" style="18" bestFit="1" customWidth="1"/>
    <col min="11783" max="11783" width="11.33203125" style="18" bestFit="1" customWidth="1"/>
    <col min="11784" max="12030" width="8.83203125" style="18"/>
    <col min="12031" max="12031" width="7.5" style="18" bestFit="1" customWidth="1"/>
    <col min="12032" max="12032" width="73.83203125" style="18" bestFit="1" customWidth="1"/>
    <col min="12033" max="12033" width="16.33203125" style="18" bestFit="1" customWidth="1"/>
    <col min="12034" max="12034" width="14.33203125" style="18" bestFit="1" customWidth="1"/>
    <col min="12035" max="12038" width="12.33203125" style="18" bestFit="1" customWidth="1"/>
    <col min="12039" max="12039" width="11.33203125" style="18" bestFit="1" customWidth="1"/>
    <col min="12040" max="12286" width="8.83203125" style="18"/>
    <col min="12287" max="12287" width="7.5" style="18" bestFit="1" customWidth="1"/>
    <col min="12288" max="12288" width="73.83203125" style="18" bestFit="1" customWidth="1"/>
    <col min="12289" max="12289" width="16.33203125" style="18" bestFit="1" customWidth="1"/>
    <col min="12290" max="12290" width="14.33203125" style="18" bestFit="1" customWidth="1"/>
    <col min="12291" max="12294" width="12.33203125" style="18" bestFit="1" customWidth="1"/>
    <col min="12295" max="12295" width="11.33203125" style="18" bestFit="1" customWidth="1"/>
    <col min="12296" max="12542" width="8.83203125" style="18"/>
    <col min="12543" max="12543" width="7.5" style="18" bestFit="1" customWidth="1"/>
    <col min="12544" max="12544" width="73.83203125" style="18" bestFit="1" customWidth="1"/>
    <col min="12545" max="12545" width="16.33203125" style="18" bestFit="1" customWidth="1"/>
    <col min="12546" max="12546" width="14.33203125" style="18" bestFit="1" customWidth="1"/>
    <col min="12547" max="12550" width="12.33203125" style="18" bestFit="1" customWidth="1"/>
    <col min="12551" max="12551" width="11.33203125" style="18" bestFit="1" customWidth="1"/>
    <col min="12552" max="12798" width="8.83203125" style="18"/>
    <col min="12799" max="12799" width="7.5" style="18" bestFit="1" customWidth="1"/>
    <col min="12800" max="12800" width="73.83203125" style="18" bestFit="1" customWidth="1"/>
    <col min="12801" max="12801" width="16.33203125" style="18" bestFit="1" customWidth="1"/>
    <col min="12802" max="12802" width="14.33203125" style="18" bestFit="1" customWidth="1"/>
    <col min="12803" max="12806" width="12.33203125" style="18" bestFit="1" customWidth="1"/>
    <col min="12807" max="12807" width="11.33203125" style="18" bestFit="1" customWidth="1"/>
    <col min="12808" max="13054" width="8.83203125" style="18"/>
    <col min="13055" max="13055" width="7.5" style="18" bestFit="1" customWidth="1"/>
    <col min="13056" max="13056" width="73.83203125" style="18" bestFit="1" customWidth="1"/>
    <col min="13057" max="13057" width="16.33203125" style="18" bestFit="1" customWidth="1"/>
    <col min="13058" max="13058" width="14.33203125" style="18" bestFit="1" customWidth="1"/>
    <col min="13059" max="13062" width="12.33203125" style="18" bestFit="1" customWidth="1"/>
    <col min="13063" max="13063" width="11.33203125" style="18" bestFit="1" customWidth="1"/>
    <col min="13064" max="13310" width="8.83203125" style="18"/>
    <col min="13311" max="13311" width="7.5" style="18" bestFit="1" customWidth="1"/>
    <col min="13312" max="13312" width="73.83203125" style="18" bestFit="1" customWidth="1"/>
    <col min="13313" max="13313" width="16.33203125" style="18" bestFit="1" customWidth="1"/>
    <col min="13314" max="13314" width="14.33203125" style="18" bestFit="1" customWidth="1"/>
    <col min="13315" max="13318" width="12.33203125" style="18" bestFit="1" customWidth="1"/>
    <col min="13319" max="13319" width="11.33203125" style="18" bestFit="1" customWidth="1"/>
    <col min="13320" max="13566" width="8.83203125" style="18"/>
    <col min="13567" max="13567" width="7.5" style="18" bestFit="1" customWidth="1"/>
    <col min="13568" max="13568" width="73.83203125" style="18" bestFit="1" customWidth="1"/>
    <col min="13569" max="13569" width="16.33203125" style="18" bestFit="1" customWidth="1"/>
    <col min="13570" max="13570" width="14.33203125" style="18" bestFit="1" customWidth="1"/>
    <col min="13571" max="13574" width="12.33203125" style="18" bestFit="1" customWidth="1"/>
    <col min="13575" max="13575" width="11.33203125" style="18" bestFit="1" customWidth="1"/>
    <col min="13576" max="13822" width="8.83203125" style="18"/>
    <col min="13823" max="13823" width="7.5" style="18" bestFit="1" customWidth="1"/>
    <col min="13824" max="13824" width="73.83203125" style="18" bestFit="1" customWidth="1"/>
    <col min="13825" max="13825" width="16.33203125" style="18" bestFit="1" customWidth="1"/>
    <col min="13826" max="13826" width="14.33203125" style="18" bestFit="1" customWidth="1"/>
    <col min="13827" max="13830" width="12.33203125" style="18" bestFit="1" customWidth="1"/>
    <col min="13831" max="13831" width="11.33203125" style="18" bestFit="1" customWidth="1"/>
    <col min="13832" max="14078" width="8.83203125" style="18"/>
    <col min="14079" max="14079" width="7.5" style="18" bestFit="1" customWidth="1"/>
    <col min="14080" max="14080" width="73.83203125" style="18" bestFit="1" customWidth="1"/>
    <col min="14081" max="14081" width="16.33203125" style="18" bestFit="1" customWidth="1"/>
    <col min="14082" max="14082" width="14.33203125" style="18" bestFit="1" customWidth="1"/>
    <col min="14083" max="14086" width="12.33203125" style="18" bestFit="1" customWidth="1"/>
    <col min="14087" max="14087" width="11.33203125" style="18" bestFit="1" customWidth="1"/>
    <col min="14088" max="14334" width="8.83203125" style="18"/>
    <col min="14335" max="14335" width="7.5" style="18" bestFit="1" customWidth="1"/>
    <col min="14336" max="14336" width="73.83203125" style="18" bestFit="1" customWidth="1"/>
    <col min="14337" max="14337" width="16.33203125" style="18" bestFit="1" customWidth="1"/>
    <col min="14338" max="14338" width="14.33203125" style="18" bestFit="1" customWidth="1"/>
    <col min="14339" max="14342" width="12.33203125" style="18" bestFit="1" customWidth="1"/>
    <col min="14343" max="14343" width="11.33203125" style="18" bestFit="1" customWidth="1"/>
    <col min="14344" max="14590" width="8.83203125" style="18"/>
    <col min="14591" max="14591" width="7.5" style="18" bestFit="1" customWidth="1"/>
    <col min="14592" max="14592" width="73.83203125" style="18" bestFit="1" customWidth="1"/>
    <col min="14593" max="14593" width="16.33203125" style="18" bestFit="1" customWidth="1"/>
    <col min="14594" max="14594" width="14.33203125" style="18" bestFit="1" customWidth="1"/>
    <col min="14595" max="14598" width="12.33203125" style="18" bestFit="1" customWidth="1"/>
    <col min="14599" max="14599" width="11.33203125" style="18" bestFit="1" customWidth="1"/>
    <col min="14600" max="14846" width="8.83203125" style="18"/>
    <col min="14847" max="14847" width="7.5" style="18" bestFit="1" customWidth="1"/>
    <col min="14848" max="14848" width="73.83203125" style="18" bestFit="1" customWidth="1"/>
    <col min="14849" max="14849" width="16.33203125" style="18" bestFit="1" customWidth="1"/>
    <col min="14850" max="14850" width="14.33203125" style="18" bestFit="1" customWidth="1"/>
    <col min="14851" max="14854" width="12.33203125" style="18" bestFit="1" customWidth="1"/>
    <col min="14855" max="14855" width="11.33203125" style="18" bestFit="1" customWidth="1"/>
    <col min="14856" max="15102" width="8.83203125" style="18"/>
    <col min="15103" max="15103" width="7.5" style="18" bestFit="1" customWidth="1"/>
    <col min="15104" max="15104" width="73.83203125" style="18" bestFit="1" customWidth="1"/>
    <col min="15105" max="15105" width="16.33203125" style="18" bestFit="1" customWidth="1"/>
    <col min="15106" max="15106" width="14.33203125" style="18" bestFit="1" customWidth="1"/>
    <col min="15107" max="15110" width="12.33203125" style="18" bestFit="1" customWidth="1"/>
    <col min="15111" max="15111" width="11.33203125" style="18" bestFit="1" customWidth="1"/>
    <col min="15112" max="15358" width="8.83203125" style="18"/>
    <col min="15359" max="15359" width="7.5" style="18" bestFit="1" customWidth="1"/>
    <col min="15360" max="15360" width="73.83203125" style="18" bestFit="1" customWidth="1"/>
    <col min="15361" max="15361" width="16.33203125" style="18" bestFit="1" customWidth="1"/>
    <col min="15362" max="15362" width="14.33203125" style="18" bestFit="1" customWidth="1"/>
    <col min="15363" max="15366" width="12.33203125" style="18" bestFit="1" customWidth="1"/>
    <col min="15367" max="15367" width="11.33203125" style="18" bestFit="1" customWidth="1"/>
    <col min="15368" max="15614" width="8.83203125" style="18"/>
    <col min="15615" max="15615" width="7.5" style="18" bestFit="1" customWidth="1"/>
    <col min="15616" max="15616" width="73.83203125" style="18" bestFit="1" customWidth="1"/>
    <col min="15617" max="15617" width="16.33203125" style="18" bestFit="1" customWidth="1"/>
    <col min="15618" max="15618" width="14.33203125" style="18" bestFit="1" customWidth="1"/>
    <col min="15619" max="15622" width="12.33203125" style="18" bestFit="1" customWidth="1"/>
    <col min="15623" max="15623" width="11.33203125" style="18" bestFit="1" customWidth="1"/>
    <col min="15624" max="15870" width="8.83203125" style="18"/>
    <col min="15871" max="15871" width="7.5" style="18" bestFit="1" customWidth="1"/>
    <col min="15872" max="15872" width="73.83203125" style="18" bestFit="1" customWidth="1"/>
    <col min="15873" max="15873" width="16.33203125" style="18" bestFit="1" customWidth="1"/>
    <col min="15874" max="15874" width="14.33203125" style="18" bestFit="1" customWidth="1"/>
    <col min="15875" max="15878" width="12.33203125" style="18" bestFit="1" customWidth="1"/>
    <col min="15879" max="15879" width="11.33203125" style="18" bestFit="1" customWidth="1"/>
    <col min="15880" max="16126" width="8.83203125" style="18"/>
    <col min="16127" max="16127" width="7.5" style="18" bestFit="1" customWidth="1"/>
    <col min="16128" max="16128" width="73.83203125" style="18" bestFit="1" customWidth="1"/>
    <col min="16129" max="16129" width="16.33203125" style="18" bestFit="1" customWidth="1"/>
    <col min="16130" max="16130" width="14.33203125" style="18" bestFit="1" customWidth="1"/>
    <col min="16131" max="16134" width="12.33203125" style="18" bestFit="1" customWidth="1"/>
    <col min="16135" max="16135" width="11.33203125" style="18" bestFit="1" customWidth="1"/>
    <col min="16136" max="16384" width="8.83203125" style="18"/>
  </cols>
  <sheetData>
    <row r="1" spans="1:7" x14ac:dyDescent="0.2">
      <c r="A1" s="31" t="s">
        <v>520</v>
      </c>
      <c r="B1" s="31"/>
      <c r="C1" s="31"/>
      <c r="D1" s="31"/>
      <c r="E1" s="31"/>
      <c r="F1" s="31"/>
      <c r="G1" s="31"/>
    </row>
    <row r="2" spans="1:7" x14ac:dyDescent="0.2">
      <c r="A2" s="32" t="s">
        <v>528</v>
      </c>
      <c r="B2" s="32"/>
      <c r="C2" s="32"/>
      <c r="D2" s="32"/>
      <c r="E2" s="32"/>
      <c r="F2" s="32"/>
      <c r="G2" s="32"/>
    </row>
    <row r="3" spans="1:7" x14ac:dyDescent="0.2">
      <c r="E3" s="18"/>
      <c r="F3" s="18"/>
      <c r="G3" s="18"/>
    </row>
    <row r="4" spans="1:7" x14ac:dyDescent="0.2">
      <c r="A4" s="19" t="s">
        <v>522</v>
      </c>
      <c r="B4" s="19" t="s">
        <v>523</v>
      </c>
      <c r="C4" s="19" t="s">
        <v>524</v>
      </c>
      <c r="D4" s="19" t="s">
        <v>525</v>
      </c>
      <c r="E4" s="19" t="s">
        <v>526</v>
      </c>
      <c r="F4" s="19" t="s">
        <v>527</v>
      </c>
      <c r="G4" s="19" t="s">
        <v>10</v>
      </c>
    </row>
    <row r="5" spans="1:7" x14ac:dyDescent="0.2">
      <c r="A5" s="20"/>
      <c r="B5" s="19"/>
      <c r="C5" s="19"/>
      <c r="D5" s="19"/>
      <c r="E5" s="19"/>
      <c r="F5" s="19"/>
      <c r="G5" s="19"/>
    </row>
    <row r="6" spans="1:7" x14ac:dyDescent="0.2">
      <c r="A6" s="9">
        <v>1</v>
      </c>
      <c r="B6" s="8" t="s">
        <v>17</v>
      </c>
      <c r="C6" s="9">
        <v>5273</v>
      </c>
      <c r="D6" s="21">
        <f>181+175+195+208</f>
        <v>759</v>
      </c>
      <c r="E6" s="21">
        <f>223+211+160+242</f>
        <v>836</v>
      </c>
      <c r="F6" s="21">
        <f>212+226+155+159</f>
        <v>752</v>
      </c>
      <c r="G6" s="21">
        <f t="shared" ref="G6:G20" si="0">SUM(C6:F6)</f>
        <v>7620</v>
      </c>
    </row>
    <row r="7" spans="1:7" x14ac:dyDescent="0.2">
      <c r="A7" s="9">
        <f t="shared" ref="A7:A20" si="1">A6+1</f>
        <v>2</v>
      </c>
      <c r="B7" s="8" t="s">
        <v>14</v>
      </c>
      <c r="C7" s="9">
        <v>5157</v>
      </c>
      <c r="D7" s="21">
        <f>233+182+186+178</f>
        <v>779</v>
      </c>
      <c r="E7" s="21">
        <f>176+202+196+221</f>
        <v>795</v>
      </c>
      <c r="F7" s="21">
        <f>193+203+236+201</f>
        <v>833</v>
      </c>
      <c r="G7" s="21">
        <f t="shared" si="0"/>
        <v>7564</v>
      </c>
    </row>
    <row r="8" spans="1:7" x14ac:dyDescent="0.2">
      <c r="A8" s="9">
        <f t="shared" si="1"/>
        <v>3</v>
      </c>
      <c r="B8" s="8" t="s">
        <v>28</v>
      </c>
      <c r="C8" s="9">
        <v>5094</v>
      </c>
      <c r="D8" s="21">
        <f>267+220+178+164</f>
        <v>829</v>
      </c>
      <c r="E8" s="21">
        <f>201+216+188+203</f>
        <v>808</v>
      </c>
      <c r="F8" s="21">
        <f>188+199+200+176</f>
        <v>763</v>
      </c>
      <c r="G8" s="21">
        <f t="shared" si="0"/>
        <v>7494</v>
      </c>
    </row>
    <row r="9" spans="1:7" x14ac:dyDescent="0.2">
      <c r="A9" s="9">
        <f t="shared" si="1"/>
        <v>4</v>
      </c>
      <c r="B9" s="8" t="s">
        <v>11</v>
      </c>
      <c r="C9" s="9">
        <v>5005</v>
      </c>
      <c r="D9" s="21">
        <f>204+211+151+225</f>
        <v>791</v>
      </c>
      <c r="E9" s="21">
        <f>140+227+212+213</f>
        <v>792</v>
      </c>
      <c r="F9" s="21">
        <f>175+166+160+201</f>
        <v>702</v>
      </c>
      <c r="G9" s="21">
        <f t="shared" si="0"/>
        <v>7290</v>
      </c>
    </row>
    <row r="10" spans="1:7" x14ac:dyDescent="0.2">
      <c r="A10" s="9">
        <f t="shared" si="1"/>
        <v>5</v>
      </c>
      <c r="B10" s="8" t="s">
        <v>37</v>
      </c>
      <c r="C10" s="9">
        <v>4927</v>
      </c>
      <c r="D10" s="21">
        <f>203+198+216+201</f>
        <v>818</v>
      </c>
      <c r="E10" s="21">
        <f>158+157+187+185</f>
        <v>687</v>
      </c>
      <c r="F10" s="21">
        <f>190+228+191+170</f>
        <v>779</v>
      </c>
      <c r="G10" s="21">
        <f t="shared" si="0"/>
        <v>7211</v>
      </c>
    </row>
    <row r="11" spans="1:7" x14ac:dyDescent="0.2">
      <c r="A11" s="9">
        <f t="shared" si="1"/>
        <v>6</v>
      </c>
      <c r="B11" s="8" t="s">
        <v>42</v>
      </c>
      <c r="C11" s="9">
        <v>4589</v>
      </c>
      <c r="D11" s="21">
        <f>199+168+212+189</f>
        <v>768</v>
      </c>
      <c r="E11" s="21">
        <f>190+225+154+178</f>
        <v>747</v>
      </c>
      <c r="F11" s="21">
        <f>196+177+253+247</f>
        <v>873</v>
      </c>
      <c r="G11" s="21">
        <f t="shared" si="0"/>
        <v>6977</v>
      </c>
    </row>
    <row r="12" spans="1:7" x14ac:dyDescent="0.2">
      <c r="A12" s="9">
        <f t="shared" si="1"/>
        <v>7</v>
      </c>
      <c r="B12" s="8" t="s">
        <v>48</v>
      </c>
      <c r="C12" s="9">
        <v>4491</v>
      </c>
      <c r="D12" s="22">
        <f>222+200+230+214</f>
        <v>866</v>
      </c>
      <c r="E12" s="22">
        <f>186+204+199+224</f>
        <v>813</v>
      </c>
      <c r="F12" s="22">
        <f>172+200+176+179</f>
        <v>727</v>
      </c>
      <c r="G12" s="21">
        <f t="shared" si="0"/>
        <v>6897</v>
      </c>
    </row>
    <row r="13" spans="1:7" x14ac:dyDescent="0.2">
      <c r="A13" s="9">
        <f t="shared" si="1"/>
        <v>8</v>
      </c>
      <c r="B13" s="8" t="s">
        <v>98</v>
      </c>
      <c r="C13" s="9">
        <v>4575</v>
      </c>
      <c r="D13" s="21">
        <f>195+216+190+170</f>
        <v>771</v>
      </c>
      <c r="E13" s="21">
        <f>219+173+191+160</f>
        <v>743</v>
      </c>
      <c r="F13" s="21">
        <f>150+181+213+227</f>
        <v>771</v>
      </c>
      <c r="G13" s="21">
        <f t="shared" si="0"/>
        <v>6860</v>
      </c>
    </row>
    <row r="14" spans="1:7" x14ac:dyDescent="0.2">
      <c r="A14" s="9">
        <f t="shared" si="1"/>
        <v>9</v>
      </c>
      <c r="B14" s="8" t="s">
        <v>23</v>
      </c>
      <c r="C14" s="9">
        <v>4460</v>
      </c>
      <c r="D14" s="21">
        <f>224+190+179+206</f>
        <v>799</v>
      </c>
      <c r="E14" s="21">
        <f>186+202+209+194</f>
        <v>791</v>
      </c>
      <c r="F14" s="21">
        <f>214+187+219+169</f>
        <v>789</v>
      </c>
      <c r="G14" s="21">
        <f t="shared" si="0"/>
        <v>6839</v>
      </c>
    </row>
    <row r="15" spans="1:7" x14ac:dyDescent="0.2">
      <c r="A15" s="9">
        <f t="shared" si="1"/>
        <v>10</v>
      </c>
      <c r="B15" s="8" t="s">
        <v>63</v>
      </c>
      <c r="C15" s="9">
        <v>4417</v>
      </c>
      <c r="D15" s="21">
        <f>186+167+214+208</f>
        <v>775</v>
      </c>
      <c r="E15" s="21">
        <f>159+218+225+161</f>
        <v>763</v>
      </c>
      <c r="F15" s="21">
        <f>182+225+158+204</f>
        <v>769</v>
      </c>
      <c r="G15" s="21">
        <f t="shared" si="0"/>
        <v>6724</v>
      </c>
    </row>
    <row r="16" spans="1:7" x14ac:dyDescent="0.2">
      <c r="A16" s="9">
        <f t="shared" si="1"/>
        <v>11</v>
      </c>
      <c r="B16" s="8" t="s">
        <v>66</v>
      </c>
      <c r="C16" s="9">
        <v>4432</v>
      </c>
      <c r="D16" s="21">
        <f>216+226+165+158</f>
        <v>765</v>
      </c>
      <c r="E16" s="21">
        <f>163+179+156+147</f>
        <v>645</v>
      </c>
      <c r="F16" s="21">
        <f>156+169+175+224</f>
        <v>724</v>
      </c>
      <c r="G16" s="21">
        <f t="shared" si="0"/>
        <v>6566</v>
      </c>
    </row>
    <row r="17" spans="1:7" x14ac:dyDescent="0.2">
      <c r="A17" s="9">
        <f t="shared" si="1"/>
        <v>12</v>
      </c>
      <c r="B17" s="8" t="s">
        <v>58</v>
      </c>
      <c r="C17" s="9">
        <v>4357</v>
      </c>
      <c r="D17" s="21">
        <f>175+175+167+145</f>
        <v>662</v>
      </c>
      <c r="E17" s="21">
        <f>207+147+210+177</f>
        <v>741</v>
      </c>
      <c r="F17" s="21">
        <f>195+165+204+144</f>
        <v>708</v>
      </c>
      <c r="G17" s="21">
        <f t="shared" si="0"/>
        <v>6468</v>
      </c>
    </row>
    <row r="18" spans="1:7" x14ac:dyDescent="0.2">
      <c r="A18" s="9">
        <f t="shared" si="1"/>
        <v>13</v>
      </c>
      <c r="B18" s="8" t="s">
        <v>77</v>
      </c>
      <c r="C18" s="9">
        <v>4127</v>
      </c>
      <c r="D18" s="21">
        <f>186+174+215+213</f>
        <v>788</v>
      </c>
      <c r="E18" s="21">
        <f>149+122+205+212</f>
        <v>688</v>
      </c>
      <c r="F18" s="21">
        <f>172+187+200+157</f>
        <v>716</v>
      </c>
      <c r="G18" s="21">
        <f t="shared" si="0"/>
        <v>6319</v>
      </c>
    </row>
    <row r="19" spans="1:7" x14ac:dyDescent="0.2">
      <c r="A19" s="9">
        <f t="shared" si="1"/>
        <v>14</v>
      </c>
      <c r="B19" s="8" t="s">
        <v>20</v>
      </c>
      <c r="C19" s="9">
        <v>4359</v>
      </c>
      <c r="D19" s="21">
        <f>161+158+147+189</f>
        <v>655</v>
      </c>
      <c r="E19" s="21">
        <f>159+175+181+187</f>
        <v>702</v>
      </c>
      <c r="F19" s="21">
        <f>168+145+143+130</f>
        <v>586</v>
      </c>
      <c r="G19" s="21">
        <f t="shared" si="0"/>
        <v>6302</v>
      </c>
    </row>
    <row r="20" spans="1:7" x14ac:dyDescent="0.2">
      <c r="A20" s="9">
        <f t="shared" si="1"/>
        <v>15</v>
      </c>
      <c r="B20" s="8" t="s">
        <v>82</v>
      </c>
      <c r="C20" s="9">
        <v>4227</v>
      </c>
      <c r="D20" s="21">
        <f>174+179+139+222</f>
        <v>714</v>
      </c>
      <c r="E20" s="21">
        <f>160+138+133+121</f>
        <v>552</v>
      </c>
      <c r="F20" s="21">
        <f>168+184+124+156</f>
        <v>632</v>
      </c>
      <c r="G20" s="21">
        <f t="shared" si="0"/>
        <v>6125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>
                <anchor moveWithCells="1" sizeWithCells="1">
                  <from>
                    <xdr:col>7</xdr:col>
                    <xdr:colOff>101600</xdr:colOff>
                    <xdr:row>4</xdr:row>
                    <xdr:rowOff>241300</xdr:rowOff>
                  </from>
                  <to>
                    <xdr:col>8</xdr:col>
                    <xdr:colOff>101600</xdr:colOff>
                    <xdr:row>7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"/>
  <sheetViews>
    <sheetView workbookViewId="0">
      <selection activeCell="D7" sqref="D7"/>
    </sheetView>
  </sheetViews>
  <sheetFormatPr baseColWidth="10" defaultColWidth="8.83203125" defaultRowHeight="20" x14ac:dyDescent="0.2"/>
  <cols>
    <col min="1" max="1" width="7.5" style="18" bestFit="1" customWidth="1"/>
    <col min="2" max="2" width="73.83203125" style="18" bestFit="1" customWidth="1"/>
    <col min="3" max="3" width="16.33203125" style="18" bestFit="1" customWidth="1"/>
    <col min="4" max="4" width="15.1640625" style="18" bestFit="1" customWidth="1"/>
    <col min="5" max="5" width="15.1640625" style="23" bestFit="1" customWidth="1"/>
    <col min="6" max="6" width="16.83203125" style="23" bestFit="1" customWidth="1"/>
    <col min="7" max="7" width="12.33203125" style="23" bestFit="1" customWidth="1"/>
    <col min="8" max="254" width="8.83203125" style="18"/>
    <col min="255" max="255" width="7.5" style="18" bestFit="1" customWidth="1"/>
    <col min="256" max="256" width="73.83203125" style="18" bestFit="1" customWidth="1"/>
    <col min="257" max="257" width="16.33203125" style="18" bestFit="1" customWidth="1"/>
    <col min="258" max="258" width="14.33203125" style="18" bestFit="1" customWidth="1"/>
    <col min="259" max="262" width="12.33203125" style="18" bestFit="1" customWidth="1"/>
    <col min="263" max="263" width="11.33203125" style="18" bestFit="1" customWidth="1"/>
    <col min="264" max="510" width="8.83203125" style="18"/>
    <col min="511" max="511" width="7.5" style="18" bestFit="1" customWidth="1"/>
    <col min="512" max="512" width="73.83203125" style="18" bestFit="1" customWidth="1"/>
    <col min="513" max="513" width="16.33203125" style="18" bestFit="1" customWidth="1"/>
    <col min="514" max="514" width="14.33203125" style="18" bestFit="1" customWidth="1"/>
    <col min="515" max="518" width="12.33203125" style="18" bestFit="1" customWidth="1"/>
    <col min="519" max="519" width="11.33203125" style="18" bestFit="1" customWidth="1"/>
    <col min="520" max="766" width="8.83203125" style="18"/>
    <col min="767" max="767" width="7.5" style="18" bestFit="1" customWidth="1"/>
    <col min="768" max="768" width="73.83203125" style="18" bestFit="1" customWidth="1"/>
    <col min="769" max="769" width="16.33203125" style="18" bestFit="1" customWidth="1"/>
    <col min="770" max="770" width="14.33203125" style="18" bestFit="1" customWidth="1"/>
    <col min="771" max="774" width="12.33203125" style="18" bestFit="1" customWidth="1"/>
    <col min="775" max="775" width="11.33203125" style="18" bestFit="1" customWidth="1"/>
    <col min="776" max="1022" width="8.83203125" style="18"/>
    <col min="1023" max="1023" width="7.5" style="18" bestFit="1" customWidth="1"/>
    <col min="1024" max="1024" width="73.83203125" style="18" bestFit="1" customWidth="1"/>
    <col min="1025" max="1025" width="16.33203125" style="18" bestFit="1" customWidth="1"/>
    <col min="1026" max="1026" width="14.33203125" style="18" bestFit="1" customWidth="1"/>
    <col min="1027" max="1030" width="12.33203125" style="18" bestFit="1" customWidth="1"/>
    <col min="1031" max="1031" width="11.33203125" style="18" bestFit="1" customWidth="1"/>
    <col min="1032" max="1278" width="8.83203125" style="18"/>
    <col min="1279" max="1279" width="7.5" style="18" bestFit="1" customWidth="1"/>
    <col min="1280" max="1280" width="73.83203125" style="18" bestFit="1" customWidth="1"/>
    <col min="1281" max="1281" width="16.33203125" style="18" bestFit="1" customWidth="1"/>
    <col min="1282" max="1282" width="14.33203125" style="18" bestFit="1" customWidth="1"/>
    <col min="1283" max="1286" width="12.33203125" style="18" bestFit="1" customWidth="1"/>
    <col min="1287" max="1287" width="11.33203125" style="18" bestFit="1" customWidth="1"/>
    <col min="1288" max="1534" width="8.83203125" style="18"/>
    <col min="1535" max="1535" width="7.5" style="18" bestFit="1" customWidth="1"/>
    <col min="1536" max="1536" width="73.83203125" style="18" bestFit="1" customWidth="1"/>
    <col min="1537" max="1537" width="16.33203125" style="18" bestFit="1" customWidth="1"/>
    <col min="1538" max="1538" width="14.33203125" style="18" bestFit="1" customWidth="1"/>
    <col min="1539" max="1542" width="12.33203125" style="18" bestFit="1" customWidth="1"/>
    <col min="1543" max="1543" width="11.33203125" style="18" bestFit="1" customWidth="1"/>
    <col min="1544" max="1790" width="8.83203125" style="18"/>
    <col min="1791" max="1791" width="7.5" style="18" bestFit="1" customWidth="1"/>
    <col min="1792" max="1792" width="73.83203125" style="18" bestFit="1" customWidth="1"/>
    <col min="1793" max="1793" width="16.33203125" style="18" bestFit="1" customWidth="1"/>
    <col min="1794" max="1794" width="14.33203125" style="18" bestFit="1" customWidth="1"/>
    <col min="1795" max="1798" width="12.33203125" style="18" bestFit="1" customWidth="1"/>
    <col min="1799" max="1799" width="11.33203125" style="18" bestFit="1" customWidth="1"/>
    <col min="1800" max="2046" width="8.83203125" style="18"/>
    <col min="2047" max="2047" width="7.5" style="18" bestFit="1" customWidth="1"/>
    <col min="2048" max="2048" width="73.83203125" style="18" bestFit="1" customWidth="1"/>
    <col min="2049" max="2049" width="16.33203125" style="18" bestFit="1" customWidth="1"/>
    <col min="2050" max="2050" width="14.33203125" style="18" bestFit="1" customWidth="1"/>
    <col min="2051" max="2054" width="12.33203125" style="18" bestFit="1" customWidth="1"/>
    <col min="2055" max="2055" width="11.33203125" style="18" bestFit="1" customWidth="1"/>
    <col min="2056" max="2302" width="8.83203125" style="18"/>
    <col min="2303" max="2303" width="7.5" style="18" bestFit="1" customWidth="1"/>
    <col min="2304" max="2304" width="73.83203125" style="18" bestFit="1" customWidth="1"/>
    <col min="2305" max="2305" width="16.33203125" style="18" bestFit="1" customWidth="1"/>
    <col min="2306" max="2306" width="14.33203125" style="18" bestFit="1" customWidth="1"/>
    <col min="2307" max="2310" width="12.33203125" style="18" bestFit="1" customWidth="1"/>
    <col min="2311" max="2311" width="11.33203125" style="18" bestFit="1" customWidth="1"/>
    <col min="2312" max="2558" width="8.83203125" style="18"/>
    <col min="2559" max="2559" width="7.5" style="18" bestFit="1" customWidth="1"/>
    <col min="2560" max="2560" width="73.83203125" style="18" bestFit="1" customWidth="1"/>
    <col min="2561" max="2561" width="16.33203125" style="18" bestFit="1" customWidth="1"/>
    <col min="2562" max="2562" width="14.33203125" style="18" bestFit="1" customWidth="1"/>
    <col min="2563" max="2566" width="12.33203125" style="18" bestFit="1" customWidth="1"/>
    <col min="2567" max="2567" width="11.33203125" style="18" bestFit="1" customWidth="1"/>
    <col min="2568" max="2814" width="8.83203125" style="18"/>
    <col min="2815" max="2815" width="7.5" style="18" bestFit="1" customWidth="1"/>
    <col min="2816" max="2816" width="73.83203125" style="18" bestFit="1" customWidth="1"/>
    <col min="2817" max="2817" width="16.33203125" style="18" bestFit="1" customWidth="1"/>
    <col min="2818" max="2818" width="14.33203125" style="18" bestFit="1" customWidth="1"/>
    <col min="2819" max="2822" width="12.33203125" style="18" bestFit="1" customWidth="1"/>
    <col min="2823" max="2823" width="11.33203125" style="18" bestFit="1" customWidth="1"/>
    <col min="2824" max="3070" width="8.83203125" style="18"/>
    <col min="3071" max="3071" width="7.5" style="18" bestFit="1" customWidth="1"/>
    <col min="3072" max="3072" width="73.83203125" style="18" bestFit="1" customWidth="1"/>
    <col min="3073" max="3073" width="16.33203125" style="18" bestFit="1" customWidth="1"/>
    <col min="3074" max="3074" width="14.33203125" style="18" bestFit="1" customWidth="1"/>
    <col min="3075" max="3078" width="12.33203125" style="18" bestFit="1" customWidth="1"/>
    <col min="3079" max="3079" width="11.33203125" style="18" bestFit="1" customWidth="1"/>
    <col min="3080" max="3326" width="8.83203125" style="18"/>
    <col min="3327" max="3327" width="7.5" style="18" bestFit="1" customWidth="1"/>
    <col min="3328" max="3328" width="73.83203125" style="18" bestFit="1" customWidth="1"/>
    <col min="3329" max="3329" width="16.33203125" style="18" bestFit="1" customWidth="1"/>
    <col min="3330" max="3330" width="14.33203125" style="18" bestFit="1" customWidth="1"/>
    <col min="3331" max="3334" width="12.33203125" style="18" bestFit="1" customWidth="1"/>
    <col min="3335" max="3335" width="11.33203125" style="18" bestFit="1" customWidth="1"/>
    <col min="3336" max="3582" width="8.83203125" style="18"/>
    <col min="3583" max="3583" width="7.5" style="18" bestFit="1" customWidth="1"/>
    <col min="3584" max="3584" width="73.83203125" style="18" bestFit="1" customWidth="1"/>
    <col min="3585" max="3585" width="16.33203125" style="18" bestFit="1" customWidth="1"/>
    <col min="3586" max="3586" width="14.33203125" style="18" bestFit="1" customWidth="1"/>
    <col min="3587" max="3590" width="12.33203125" style="18" bestFit="1" customWidth="1"/>
    <col min="3591" max="3591" width="11.33203125" style="18" bestFit="1" customWidth="1"/>
    <col min="3592" max="3838" width="8.83203125" style="18"/>
    <col min="3839" max="3839" width="7.5" style="18" bestFit="1" customWidth="1"/>
    <col min="3840" max="3840" width="73.83203125" style="18" bestFit="1" customWidth="1"/>
    <col min="3841" max="3841" width="16.33203125" style="18" bestFit="1" customWidth="1"/>
    <col min="3842" max="3842" width="14.33203125" style="18" bestFit="1" customWidth="1"/>
    <col min="3843" max="3846" width="12.33203125" style="18" bestFit="1" customWidth="1"/>
    <col min="3847" max="3847" width="11.33203125" style="18" bestFit="1" customWidth="1"/>
    <col min="3848" max="4094" width="8.83203125" style="18"/>
    <col min="4095" max="4095" width="7.5" style="18" bestFit="1" customWidth="1"/>
    <col min="4096" max="4096" width="73.83203125" style="18" bestFit="1" customWidth="1"/>
    <col min="4097" max="4097" width="16.33203125" style="18" bestFit="1" customWidth="1"/>
    <col min="4098" max="4098" width="14.33203125" style="18" bestFit="1" customWidth="1"/>
    <col min="4099" max="4102" width="12.33203125" style="18" bestFit="1" customWidth="1"/>
    <col min="4103" max="4103" width="11.33203125" style="18" bestFit="1" customWidth="1"/>
    <col min="4104" max="4350" width="8.83203125" style="18"/>
    <col min="4351" max="4351" width="7.5" style="18" bestFit="1" customWidth="1"/>
    <col min="4352" max="4352" width="73.83203125" style="18" bestFit="1" customWidth="1"/>
    <col min="4353" max="4353" width="16.33203125" style="18" bestFit="1" customWidth="1"/>
    <col min="4354" max="4354" width="14.33203125" style="18" bestFit="1" customWidth="1"/>
    <col min="4355" max="4358" width="12.33203125" style="18" bestFit="1" customWidth="1"/>
    <col min="4359" max="4359" width="11.33203125" style="18" bestFit="1" customWidth="1"/>
    <col min="4360" max="4606" width="8.83203125" style="18"/>
    <col min="4607" max="4607" width="7.5" style="18" bestFit="1" customWidth="1"/>
    <col min="4608" max="4608" width="73.83203125" style="18" bestFit="1" customWidth="1"/>
    <col min="4609" max="4609" width="16.33203125" style="18" bestFit="1" customWidth="1"/>
    <col min="4610" max="4610" width="14.33203125" style="18" bestFit="1" customWidth="1"/>
    <col min="4611" max="4614" width="12.33203125" style="18" bestFit="1" customWidth="1"/>
    <col min="4615" max="4615" width="11.33203125" style="18" bestFit="1" customWidth="1"/>
    <col min="4616" max="4862" width="8.83203125" style="18"/>
    <col min="4863" max="4863" width="7.5" style="18" bestFit="1" customWidth="1"/>
    <col min="4864" max="4864" width="73.83203125" style="18" bestFit="1" customWidth="1"/>
    <col min="4865" max="4865" width="16.33203125" style="18" bestFit="1" customWidth="1"/>
    <col min="4866" max="4866" width="14.33203125" style="18" bestFit="1" customWidth="1"/>
    <col min="4867" max="4870" width="12.33203125" style="18" bestFit="1" customWidth="1"/>
    <col min="4871" max="4871" width="11.33203125" style="18" bestFit="1" customWidth="1"/>
    <col min="4872" max="5118" width="8.83203125" style="18"/>
    <col min="5119" max="5119" width="7.5" style="18" bestFit="1" customWidth="1"/>
    <col min="5120" max="5120" width="73.83203125" style="18" bestFit="1" customWidth="1"/>
    <col min="5121" max="5121" width="16.33203125" style="18" bestFit="1" customWidth="1"/>
    <col min="5122" max="5122" width="14.33203125" style="18" bestFit="1" customWidth="1"/>
    <col min="5123" max="5126" width="12.33203125" style="18" bestFit="1" customWidth="1"/>
    <col min="5127" max="5127" width="11.33203125" style="18" bestFit="1" customWidth="1"/>
    <col min="5128" max="5374" width="8.83203125" style="18"/>
    <col min="5375" max="5375" width="7.5" style="18" bestFit="1" customWidth="1"/>
    <col min="5376" max="5376" width="73.83203125" style="18" bestFit="1" customWidth="1"/>
    <col min="5377" max="5377" width="16.33203125" style="18" bestFit="1" customWidth="1"/>
    <col min="5378" max="5378" width="14.33203125" style="18" bestFit="1" customWidth="1"/>
    <col min="5379" max="5382" width="12.33203125" style="18" bestFit="1" customWidth="1"/>
    <col min="5383" max="5383" width="11.33203125" style="18" bestFit="1" customWidth="1"/>
    <col min="5384" max="5630" width="8.83203125" style="18"/>
    <col min="5631" max="5631" width="7.5" style="18" bestFit="1" customWidth="1"/>
    <col min="5632" max="5632" width="73.83203125" style="18" bestFit="1" customWidth="1"/>
    <col min="5633" max="5633" width="16.33203125" style="18" bestFit="1" customWidth="1"/>
    <col min="5634" max="5634" width="14.33203125" style="18" bestFit="1" customWidth="1"/>
    <col min="5635" max="5638" width="12.33203125" style="18" bestFit="1" customWidth="1"/>
    <col min="5639" max="5639" width="11.33203125" style="18" bestFit="1" customWidth="1"/>
    <col min="5640" max="5886" width="8.83203125" style="18"/>
    <col min="5887" max="5887" width="7.5" style="18" bestFit="1" customWidth="1"/>
    <col min="5888" max="5888" width="73.83203125" style="18" bestFit="1" customWidth="1"/>
    <col min="5889" max="5889" width="16.33203125" style="18" bestFit="1" customWidth="1"/>
    <col min="5890" max="5890" width="14.33203125" style="18" bestFit="1" customWidth="1"/>
    <col min="5891" max="5894" width="12.33203125" style="18" bestFit="1" customWidth="1"/>
    <col min="5895" max="5895" width="11.33203125" style="18" bestFit="1" customWidth="1"/>
    <col min="5896" max="6142" width="8.83203125" style="18"/>
    <col min="6143" max="6143" width="7.5" style="18" bestFit="1" customWidth="1"/>
    <col min="6144" max="6144" width="73.83203125" style="18" bestFit="1" customWidth="1"/>
    <col min="6145" max="6145" width="16.33203125" style="18" bestFit="1" customWidth="1"/>
    <col min="6146" max="6146" width="14.33203125" style="18" bestFit="1" customWidth="1"/>
    <col min="6147" max="6150" width="12.33203125" style="18" bestFit="1" customWidth="1"/>
    <col min="6151" max="6151" width="11.33203125" style="18" bestFit="1" customWidth="1"/>
    <col min="6152" max="6398" width="8.83203125" style="18"/>
    <col min="6399" max="6399" width="7.5" style="18" bestFit="1" customWidth="1"/>
    <col min="6400" max="6400" width="73.83203125" style="18" bestFit="1" customWidth="1"/>
    <col min="6401" max="6401" width="16.33203125" style="18" bestFit="1" customWidth="1"/>
    <col min="6402" max="6402" width="14.33203125" style="18" bestFit="1" customWidth="1"/>
    <col min="6403" max="6406" width="12.33203125" style="18" bestFit="1" customWidth="1"/>
    <col min="6407" max="6407" width="11.33203125" style="18" bestFit="1" customWidth="1"/>
    <col min="6408" max="6654" width="8.83203125" style="18"/>
    <col min="6655" max="6655" width="7.5" style="18" bestFit="1" customWidth="1"/>
    <col min="6656" max="6656" width="73.83203125" style="18" bestFit="1" customWidth="1"/>
    <col min="6657" max="6657" width="16.33203125" style="18" bestFit="1" customWidth="1"/>
    <col min="6658" max="6658" width="14.33203125" style="18" bestFit="1" customWidth="1"/>
    <col min="6659" max="6662" width="12.33203125" style="18" bestFit="1" customWidth="1"/>
    <col min="6663" max="6663" width="11.33203125" style="18" bestFit="1" customWidth="1"/>
    <col min="6664" max="6910" width="8.83203125" style="18"/>
    <col min="6911" max="6911" width="7.5" style="18" bestFit="1" customWidth="1"/>
    <col min="6912" max="6912" width="73.83203125" style="18" bestFit="1" customWidth="1"/>
    <col min="6913" max="6913" width="16.33203125" style="18" bestFit="1" customWidth="1"/>
    <col min="6914" max="6914" width="14.33203125" style="18" bestFit="1" customWidth="1"/>
    <col min="6915" max="6918" width="12.33203125" style="18" bestFit="1" customWidth="1"/>
    <col min="6919" max="6919" width="11.33203125" style="18" bestFit="1" customWidth="1"/>
    <col min="6920" max="7166" width="8.83203125" style="18"/>
    <col min="7167" max="7167" width="7.5" style="18" bestFit="1" customWidth="1"/>
    <col min="7168" max="7168" width="73.83203125" style="18" bestFit="1" customWidth="1"/>
    <col min="7169" max="7169" width="16.33203125" style="18" bestFit="1" customWidth="1"/>
    <col min="7170" max="7170" width="14.33203125" style="18" bestFit="1" customWidth="1"/>
    <col min="7171" max="7174" width="12.33203125" style="18" bestFit="1" customWidth="1"/>
    <col min="7175" max="7175" width="11.33203125" style="18" bestFit="1" customWidth="1"/>
    <col min="7176" max="7422" width="8.83203125" style="18"/>
    <col min="7423" max="7423" width="7.5" style="18" bestFit="1" customWidth="1"/>
    <col min="7424" max="7424" width="73.83203125" style="18" bestFit="1" customWidth="1"/>
    <col min="7425" max="7425" width="16.33203125" style="18" bestFit="1" customWidth="1"/>
    <col min="7426" max="7426" width="14.33203125" style="18" bestFit="1" customWidth="1"/>
    <col min="7427" max="7430" width="12.33203125" style="18" bestFit="1" customWidth="1"/>
    <col min="7431" max="7431" width="11.33203125" style="18" bestFit="1" customWidth="1"/>
    <col min="7432" max="7678" width="8.83203125" style="18"/>
    <col min="7679" max="7679" width="7.5" style="18" bestFit="1" customWidth="1"/>
    <col min="7680" max="7680" width="73.83203125" style="18" bestFit="1" customWidth="1"/>
    <col min="7681" max="7681" width="16.33203125" style="18" bestFit="1" customWidth="1"/>
    <col min="7682" max="7682" width="14.33203125" style="18" bestFit="1" customWidth="1"/>
    <col min="7683" max="7686" width="12.33203125" style="18" bestFit="1" customWidth="1"/>
    <col min="7687" max="7687" width="11.33203125" style="18" bestFit="1" customWidth="1"/>
    <col min="7688" max="7934" width="8.83203125" style="18"/>
    <col min="7935" max="7935" width="7.5" style="18" bestFit="1" customWidth="1"/>
    <col min="7936" max="7936" width="73.83203125" style="18" bestFit="1" customWidth="1"/>
    <col min="7937" max="7937" width="16.33203125" style="18" bestFit="1" customWidth="1"/>
    <col min="7938" max="7938" width="14.33203125" style="18" bestFit="1" customWidth="1"/>
    <col min="7939" max="7942" width="12.33203125" style="18" bestFit="1" customWidth="1"/>
    <col min="7943" max="7943" width="11.33203125" style="18" bestFit="1" customWidth="1"/>
    <col min="7944" max="8190" width="8.83203125" style="18"/>
    <col min="8191" max="8191" width="7.5" style="18" bestFit="1" customWidth="1"/>
    <col min="8192" max="8192" width="73.83203125" style="18" bestFit="1" customWidth="1"/>
    <col min="8193" max="8193" width="16.33203125" style="18" bestFit="1" customWidth="1"/>
    <col min="8194" max="8194" width="14.33203125" style="18" bestFit="1" customWidth="1"/>
    <col min="8195" max="8198" width="12.33203125" style="18" bestFit="1" customWidth="1"/>
    <col min="8199" max="8199" width="11.33203125" style="18" bestFit="1" customWidth="1"/>
    <col min="8200" max="8446" width="8.83203125" style="18"/>
    <col min="8447" max="8447" width="7.5" style="18" bestFit="1" customWidth="1"/>
    <col min="8448" max="8448" width="73.83203125" style="18" bestFit="1" customWidth="1"/>
    <col min="8449" max="8449" width="16.33203125" style="18" bestFit="1" customWidth="1"/>
    <col min="8450" max="8450" width="14.33203125" style="18" bestFit="1" customWidth="1"/>
    <col min="8451" max="8454" width="12.33203125" style="18" bestFit="1" customWidth="1"/>
    <col min="8455" max="8455" width="11.33203125" style="18" bestFit="1" customWidth="1"/>
    <col min="8456" max="8702" width="8.83203125" style="18"/>
    <col min="8703" max="8703" width="7.5" style="18" bestFit="1" customWidth="1"/>
    <col min="8704" max="8704" width="73.83203125" style="18" bestFit="1" customWidth="1"/>
    <col min="8705" max="8705" width="16.33203125" style="18" bestFit="1" customWidth="1"/>
    <col min="8706" max="8706" width="14.33203125" style="18" bestFit="1" customWidth="1"/>
    <col min="8707" max="8710" width="12.33203125" style="18" bestFit="1" customWidth="1"/>
    <col min="8711" max="8711" width="11.33203125" style="18" bestFit="1" customWidth="1"/>
    <col min="8712" max="8958" width="8.83203125" style="18"/>
    <col min="8959" max="8959" width="7.5" style="18" bestFit="1" customWidth="1"/>
    <col min="8960" max="8960" width="73.83203125" style="18" bestFit="1" customWidth="1"/>
    <col min="8961" max="8961" width="16.33203125" style="18" bestFit="1" customWidth="1"/>
    <col min="8962" max="8962" width="14.33203125" style="18" bestFit="1" customWidth="1"/>
    <col min="8963" max="8966" width="12.33203125" style="18" bestFit="1" customWidth="1"/>
    <col min="8967" max="8967" width="11.33203125" style="18" bestFit="1" customWidth="1"/>
    <col min="8968" max="9214" width="8.83203125" style="18"/>
    <col min="9215" max="9215" width="7.5" style="18" bestFit="1" customWidth="1"/>
    <col min="9216" max="9216" width="73.83203125" style="18" bestFit="1" customWidth="1"/>
    <col min="9217" max="9217" width="16.33203125" style="18" bestFit="1" customWidth="1"/>
    <col min="9218" max="9218" width="14.33203125" style="18" bestFit="1" customWidth="1"/>
    <col min="9219" max="9222" width="12.33203125" style="18" bestFit="1" customWidth="1"/>
    <col min="9223" max="9223" width="11.33203125" style="18" bestFit="1" customWidth="1"/>
    <col min="9224" max="9470" width="8.83203125" style="18"/>
    <col min="9471" max="9471" width="7.5" style="18" bestFit="1" customWidth="1"/>
    <col min="9472" max="9472" width="73.83203125" style="18" bestFit="1" customWidth="1"/>
    <col min="9473" max="9473" width="16.33203125" style="18" bestFit="1" customWidth="1"/>
    <col min="9474" max="9474" width="14.33203125" style="18" bestFit="1" customWidth="1"/>
    <col min="9475" max="9478" width="12.33203125" style="18" bestFit="1" customWidth="1"/>
    <col min="9479" max="9479" width="11.33203125" style="18" bestFit="1" customWidth="1"/>
    <col min="9480" max="9726" width="8.83203125" style="18"/>
    <col min="9727" max="9727" width="7.5" style="18" bestFit="1" customWidth="1"/>
    <col min="9728" max="9728" width="73.83203125" style="18" bestFit="1" customWidth="1"/>
    <col min="9729" max="9729" width="16.33203125" style="18" bestFit="1" customWidth="1"/>
    <col min="9730" max="9730" width="14.33203125" style="18" bestFit="1" customWidth="1"/>
    <col min="9731" max="9734" width="12.33203125" style="18" bestFit="1" customWidth="1"/>
    <col min="9735" max="9735" width="11.33203125" style="18" bestFit="1" customWidth="1"/>
    <col min="9736" max="9982" width="8.83203125" style="18"/>
    <col min="9983" max="9983" width="7.5" style="18" bestFit="1" customWidth="1"/>
    <col min="9984" max="9984" width="73.83203125" style="18" bestFit="1" customWidth="1"/>
    <col min="9985" max="9985" width="16.33203125" style="18" bestFit="1" customWidth="1"/>
    <col min="9986" max="9986" width="14.33203125" style="18" bestFit="1" customWidth="1"/>
    <col min="9987" max="9990" width="12.33203125" style="18" bestFit="1" customWidth="1"/>
    <col min="9991" max="9991" width="11.33203125" style="18" bestFit="1" customWidth="1"/>
    <col min="9992" max="10238" width="8.83203125" style="18"/>
    <col min="10239" max="10239" width="7.5" style="18" bestFit="1" customWidth="1"/>
    <col min="10240" max="10240" width="73.83203125" style="18" bestFit="1" customWidth="1"/>
    <col min="10241" max="10241" width="16.33203125" style="18" bestFit="1" customWidth="1"/>
    <col min="10242" max="10242" width="14.33203125" style="18" bestFit="1" customWidth="1"/>
    <col min="10243" max="10246" width="12.33203125" style="18" bestFit="1" customWidth="1"/>
    <col min="10247" max="10247" width="11.33203125" style="18" bestFit="1" customWidth="1"/>
    <col min="10248" max="10494" width="8.83203125" style="18"/>
    <col min="10495" max="10495" width="7.5" style="18" bestFit="1" customWidth="1"/>
    <col min="10496" max="10496" width="73.83203125" style="18" bestFit="1" customWidth="1"/>
    <col min="10497" max="10497" width="16.33203125" style="18" bestFit="1" customWidth="1"/>
    <col min="10498" max="10498" width="14.33203125" style="18" bestFit="1" customWidth="1"/>
    <col min="10499" max="10502" width="12.33203125" style="18" bestFit="1" customWidth="1"/>
    <col min="10503" max="10503" width="11.33203125" style="18" bestFit="1" customWidth="1"/>
    <col min="10504" max="10750" width="8.83203125" style="18"/>
    <col min="10751" max="10751" width="7.5" style="18" bestFit="1" customWidth="1"/>
    <col min="10752" max="10752" width="73.83203125" style="18" bestFit="1" customWidth="1"/>
    <col min="10753" max="10753" width="16.33203125" style="18" bestFit="1" customWidth="1"/>
    <col min="10754" max="10754" width="14.33203125" style="18" bestFit="1" customWidth="1"/>
    <col min="10755" max="10758" width="12.33203125" style="18" bestFit="1" customWidth="1"/>
    <col min="10759" max="10759" width="11.33203125" style="18" bestFit="1" customWidth="1"/>
    <col min="10760" max="11006" width="8.83203125" style="18"/>
    <col min="11007" max="11007" width="7.5" style="18" bestFit="1" customWidth="1"/>
    <col min="11008" max="11008" width="73.83203125" style="18" bestFit="1" customWidth="1"/>
    <col min="11009" max="11009" width="16.33203125" style="18" bestFit="1" customWidth="1"/>
    <col min="11010" max="11010" width="14.33203125" style="18" bestFit="1" customWidth="1"/>
    <col min="11011" max="11014" width="12.33203125" style="18" bestFit="1" customWidth="1"/>
    <col min="11015" max="11015" width="11.33203125" style="18" bestFit="1" customWidth="1"/>
    <col min="11016" max="11262" width="8.83203125" style="18"/>
    <col min="11263" max="11263" width="7.5" style="18" bestFit="1" customWidth="1"/>
    <col min="11264" max="11264" width="73.83203125" style="18" bestFit="1" customWidth="1"/>
    <col min="11265" max="11265" width="16.33203125" style="18" bestFit="1" customWidth="1"/>
    <col min="11266" max="11266" width="14.33203125" style="18" bestFit="1" customWidth="1"/>
    <col min="11267" max="11270" width="12.33203125" style="18" bestFit="1" customWidth="1"/>
    <col min="11271" max="11271" width="11.33203125" style="18" bestFit="1" customWidth="1"/>
    <col min="11272" max="11518" width="8.83203125" style="18"/>
    <col min="11519" max="11519" width="7.5" style="18" bestFit="1" customWidth="1"/>
    <col min="11520" max="11520" width="73.83203125" style="18" bestFit="1" customWidth="1"/>
    <col min="11521" max="11521" width="16.33203125" style="18" bestFit="1" customWidth="1"/>
    <col min="11522" max="11522" width="14.33203125" style="18" bestFit="1" customWidth="1"/>
    <col min="11523" max="11526" width="12.33203125" style="18" bestFit="1" customWidth="1"/>
    <col min="11527" max="11527" width="11.33203125" style="18" bestFit="1" customWidth="1"/>
    <col min="11528" max="11774" width="8.83203125" style="18"/>
    <col min="11775" max="11775" width="7.5" style="18" bestFit="1" customWidth="1"/>
    <col min="11776" max="11776" width="73.83203125" style="18" bestFit="1" customWidth="1"/>
    <col min="11777" max="11777" width="16.33203125" style="18" bestFit="1" customWidth="1"/>
    <col min="11778" max="11778" width="14.33203125" style="18" bestFit="1" customWidth="1"/>
    <col min="11779" max="11782" width="12.33203125" style="18" bestFit="1" customWidth="1"/>
    <col min="11783" max="11783" width="11.33203125" style="18" bestFit="1" customWidth="1"/>
    <col min="11784" max="12030" width="8.83203125" style="18"/>
    <col min="12031" max="12031" width="7.5" style="18" bestFit="1" customWidth="1"/>
    <col min="12032" max="12032" width="73.83203125" style="18" bestFit="1" customWidth="1"/>
    <col min="12033" max="12033" width="16.33203125" style="18" bestFit="1" customWidth="1"/>
    <col min="12034" max="12034" width="14.33203125" style="18" bestFit="1" customWidth="1"/>
    <col min="12035" max="12038" width="12.33203125" style="18" bestFit="1" customWidth="1"/>
    <col min="12039" max="12039" width="11.33203125" style="18" bestFit="1" customWidth="1"/>
    <col min="12040" max="12286" width="8.83203125" style="18"/>
    <col min="12287" max="12287" width="7.5" style="18" bestFit="1" customWidth="1"/>
    <col min="12288" max="12288" width="73.83203125" style="18" bestFit="1" customWidth="1"/>
    <col min="12289" max="12289" width="16.33203125" style="18" bestFit="1" customWidth="1"/>
    <col min="12290" max="12290" width="14.33203125" style="18" bestFit="1" customWidth="1"/>
    <col min="12291" max="12294" width="12.33203125" style="18" bestFit="1" customWidth="1"/>
    <col min="12295" max="12295" width="11.33203125" style="18" bestFit="1" customWidth="1"/>
    <col min="12296" max="12542" width="8.83203125" style="18"/>
    <col min="12543" max="12543" width="7.5" style="18" bestFit="1" customWidth="1"/>
    <col min="12544" max="12544" width="73.83203125" style="18" bestFit="1" customWidth="1"/>
    <col min="12545" max="12545" width="16.33203125" style="18" bestFit="1" customWidth="1"/>
    <col min="12546" max="12546" width="14.33203125" style="18" bestFit="1" customWidth="1"/>
    <col min="12547" max="12550" width="12.33203125" style="18" bestFit="1" customWidth="1"/>
    <col min="12551" max="12551" width="11.33203125" style="18" bestFit="1" customWidth="1"/>
    <col min="12552" max="12798" width="8.83203125" style="18"/>
    <col min="12799" max="12799" width="7.5" style="18" bestFit="1" customWidth="1"/>
    <col min="12800" max="12800" width="73.83203125" style="18" bestFit="1" customWidth="1"/>
    <col min="12801" max="12801" width="16.33203125" style="18" bestFit="1" customWidth="1"/>
    <col min="12802" max="12802" width="14.33203125" style="18" bestFit="1" customWidth="1"/>
    <col min="12803" max="12806" width="12.33203125" style="18" bestFit="1" customWidth="1"/>
    <col min="12807" max="12807" width="11.33203125" style="18" bestFit="1" customWidth="1"/>
    <col min="12808" max="13054" width="8.83203125" style="18"/>
    <col min="13055" max="13055" width="7.5" style="18" bestFit="1" customWidth="1"/>
    <col min="13056" max="13056" width="73.83203125" style="18" bestFit="1" customWidth="1"/>
    <col min="13057" max="13057" width="16.33203125" style="18" bestFit="1" customWidth="1"/>
    <col min="13058" max="13058" width="14.33203125" style="18" bestFit="1" customWidth="1"/>
    <col min="13059" max="13062" width="12.33203125" style="18" bestFit="1" customWidth="1"/>
    <col min="13063" max="13063" width="11.33203125" style="18" bestFit="1" customWidth="1"/>
    <col min="13064" max="13310" width="8.83203125" style="18"/>
    <col min="13311" max="13311" width="7.5" style="18" bestFit="1" customWidth="1"/>
    <col min="13312" max="13312" width="73.83203125" style="18" bestFit="1" customWidth="1"/>
    <col min="13313" max="13313" width="16.33203125" style="18" bestFit="1" customWidth="1"/>
    <col min="13314" max="13314" width="14.33203125" style="18" bestFit="1" customWidth="1"/>
    <col min="13315" max="13318" width="12.33203125" style="18" bestFit="1" customWidth="1"/>
    <col min="13319" max="13319" width="11.33203125" style="18" bestFit="1" customWidth="1"/>
    <col min="13320" max="13566" width="8.83203125" style="18"/>
    <col min="13567" max="13567" width="7.5" style="18" bestFit="1" customWidth="1"/>
    <col min="13568" max="13568" width="73.83203125" style="18" bestFit="1" customWidth="1"/>
    <col min="13569" max="13569" width="16.33203125" style="18" bestFit="1" customWidth="1"/>
    <col min="13570" max="13570" width="14.33203125" style="18" bestFit="1" customWidth="1"/>
    <col min="13571" max="13574" width="12.33203125" style="18" bestFit="1" customWidth="1"/>
    <col min="13575" max="13575" width="11.33203125" style="18" bestFit="1" customWidth="1"/>
    <col min="13576" max="13822" width="8.83203125" style="18"/>
    <col min="13823" max="13823" width="7.5" style="18" bestFit="1" customWidth="1"/>
    <col min="13824" max="13824" width="73.83203125" style="18" bestFit="1" customWidth="1"/>
    <col min="13825" max="13825" width="16.33203125" style="18" bestFit="1" customWidth="1"/>
    <col min="13826" max="13826" width="14.33203125" style="18" bestFit="1" customWidth="1"/>
    <col min="13827" max="13830" width="12.33203125" style="18" bestFit="1" customWidth="1"/>
    <col min="13831" max="13831" width="11.33203125" style="18" bestFit="1" customWidth="1"/>
    <col min="13832" max="14078" width="8.83203125" style="18"/>
    <col min="14079" max="14079" width="7.5" style="18" bestFit="1" customWidth="1"/>
    <col min="14080" max="14080" width="73.83203125" style="18" bestFit="1" customWidth="1"/>
    <col min="14081" max="14081" width="16.33203125" style="18" bestFit="1" customWidth="1"/>
    <col min="14082" max="14082" width="14.33203125" style="18" bestFit="1" customWidth="1"/>
    <col min="14083" max="14086" width="12.33203125" style="18" bestFit="1" customWidth="1"/>
    <col min="14087" max="14087" width="11.33203125" style="18" bestFit="1" customWidth="1"/>
    <col min="14088" max="14334" width="8.83203125" style="18"/>
    <col min="14335" max="14335" width="7.5" style="18" bestFit="1" customWidth="1"/>
    <col min="14336" max="14336" width="73.83203125" style="18" bestFit="1" customWidth="1"/>
    <col min="14337" max="14337" width="16.33203125" style="18" bestFit="1" customWidth="1"/>
    <col min="14338" max="14338" width="14.33203125" style="18" bestFit="1" customWidth="1"/>
    <col min="14339" max="14342" width="12.33203125" style="18" bestFit="1" customWidth="1"/>
    <col min="14343" max="14343" width="11.33203125" style="18" bestFit="1" customWidth="1"/>
    <col min="14344" max="14590" width="8.83203125" style="18"/>
    <col min="14591" max="14591" width="7.5" style="18" bestFit="1" customWidth="1"/>
    <col min="14592" max="14592" width="73.83203125" style="18" bestFit="1" customWidth="1"/>
    <col min="14593" max="14593" width="16.33203125" style="18" bestFit="1" customWidth="1"/>
    <col min="14594" max="14594" width="14.33203125" style="18" bestFit="1" customWidth="1"/>
    <col min="14595" max="14598" width="12.33203125" style="18" bestFit="1" customWidth="1"/>
    <col min="14599" max="14599" width="11.33203125" style="18" bestFit="1" customWidth="1"/>
    <col min="14600" max="14846" width="8.83203125" style="18"/>
    <col min="14847" max="14847" width="7.5" style="18" bestFit="1" customWidth="1"/>
    <col min="14848" max="14848" width="73.83203125" style="18" bestFit="1" customWidth="1"/>
    <col min="14849" max="14849" width="16.33203125" style="18" bestFit="1" customWidth="1"/>
    <col min="14850" max="14850" width="14.33203125" style="18" bestFit="1" customWidth="1"/>
    <col min="14851" max="14854" width="12.33203125" style="18" bestFit="1" customWidth="1"/>
    <col min="14855" max="14855" width="11.33203125" style="18" bestFit="1" customWidth="1"/>
    <col min="14856" max="15102" width="8.83203125" style="18"/>
    <col min="15103" max="15103" width="7.5" style="18" bestFit="1" customWidth="1"/>
    <col min="15104" max="15104" width="73.83203125" style="18" bestFit="1" customWidth="1"/>
    <col min="15105" max="15105" width="16.33203125" style="18" bestFit="1" customWidth="1"/>
    <col min="15106" max="15106" width="14.33203125" style="18" bestFit="1" customWidth="1"/>
    <col min="15107" max="15110" width="12.33203125" style="18" bestFit="1" customWidth="1"/>
    <col min="15111" max="15111" width="11.33203125" style="18" bestFit="1" customWidth="1"/>
    <col min="15112" max="15358" width="8.83203125" style="18"/>
    <col min="15359" max="15359" width="7.5" style="18" bestFit="1" customWidth="1"/>
    <col min="15360" max="15360" width="73.83203125" style="18" bestFit="1" customWidth="1"/>
    <col min="15361" max="15361" width="16.33203125" style="18" bestFit="1" customWidth="1"/>
    <col min="15362" max="15362" width="14.33203125" style="18" bestFit="1" customWidth="1"/>
    <col min="15363" max="15366" width="12.33203125" style="18" bestFit="1" customWidth="1"/>
    <col min="15367" max="15367" width="11.33203125" style="18" bestFit="1" customWidth="1"/>
    <col min="15368" max="15614" width="8.83203125" style="18"/>
    <col min="15615" max="15615" width="7.5" style="18" bestFit="1" customWidth="1"/>
    <col min="15616" max="15616" width="73.83203125" style="18" bestFit="1" customWidth="1"/>
    <col min="15617" max="15617" width="16.33203125" style="18" bestFit="1" customWidth="1"/>
    <col min="15618" max="15618" width="14.33203125" style="18" bestFit="1" customWidth="1"/>
    <col min="15619" max="15622" width="12.33203125" style="18" bestFit="1" customWidth="1"/>
    <col min="15623" max="15623" width="11.33203125" style="18" bestFit="1" customWidth="1"/>
    <col min="15624" max="15870" width="8.83203125" style="18"/>
    <col min="15871" max="15871" width="7.5" style="18" bestFit="1" customWidth="1"/>
    <col min="15872" max="15872" width="73.83203125" style="18" bestFit="1" customWidth="1"/>
    <col min="15873" max="15873" width="16.33203125" style="18" bestFit="1" customWidth="1"/>
    <col min="15874" max="15874" width="14.33203125" style="18" bestFit="1" customWidth="1"/>
    <col min="15875" max="15878" width="12.33203125" style="18" bestFit="1" customWidth="1"/>
    <col min="15879" max="15879" width="11.33203125" style="18" bestFit="1" customWidth="1"/>
    <col min="15880" max="16126" width="8.83203125" style="18"/>
    <col min="16127" max="16127" width="7.5" style="18" bestFit="1" customWidth="1"/>
    <col min="16128" max="16128" width="73.83203125" style="18" bestFit="1" customWidth="1"/>
    <col min="16129" max="16129" width="16.33203125" style="18" bestFit="1" customWidth="1"/>
    <col min="16130" max="16130" width="14.33203125" style="18" bestFit="1" customWidth="1"/>
    <col min="16131" max="16134" width="12.33203125" style="18" bestFit="1" customWidth="1"/>
    <col min="16135" max="16135" width="11.33203125" style="18" bestFit="1" customWidth="1"/>
    <col min="16136" max="16384" width="8.83203125" style="18"/>
  </cols>
  <sheetData>
    <row r="1" spans="1:7" x14ac:dyDescent="0.2">
      <c r="A1" s="31" t="s">
        <v>520</v>
      </c>
      <c r="B1" s="31"/>
      <c r="C1" s="31"/>
      <c r="D1" s="31"/>
      <c r="E1" s="31"/>
      <c r="F1" s="31"/>
      <c r="G1" s="31"/>
    </row>
    <row r="2" spans="1:7" x14ac:dyDescent="0.2">
      <c r="A2" s="32" t="s">
        <v>529</v>
      </c>
      <c r="B2" s="32"/>
      <c r="C2" s="32"/>
      <c r="D2" s="32"/>
      <c r="E2" s="32"/>
      <c r="F2" s="32"/>
      <c r="G2" s="32"/>
    </row>
    <row r="3" spans="1:7" x14ac:dyDescent="0.2">
      <c r="E3" s="18"/>
      <c r="F3" s="18"/>
      <c r="G3" s="18"/>
    </row>
    <row r="4" spans="1:7" x14ac:dyDescent="0.2">
      <c r="A4" s="19" t="s">
        <v>522</v>
      </c>
      <c r="B4" s="19" t="s">
        <v>523</v>
      </c>
      <c r="C4" s="19" t="s">
        <v>524</v>
      </c>
      <c r="D4" s="19" t="s">
        <v>525</v>
      </c>
      <c r="E4" s="19" t="s">
        <v>526</v>
      </c>
      <c r="F4" s="19" t="s">
        <v>527</v>
      </c>
      <c r="G4" s="19" t="s">
        <v>10</v>
      </c>
    </row>
    <row r="5" spans="1:7" x14ac:dyDescent="0.2">
      <c r="A5" s="20"/>
      <c r="B5" s="19"/>
      <c r="C5" s="19"/>
      <c r="D5" s="19"/>
      <c r="E5" s="19"/>
      <c r="F5" s="19"/>
      <c r="G5" s="19"/>
    </row>
    <row r="6" spans="1:7" x14ac:dyDescent="0.2">
      <c r="A6" s="9">
        <v>1</v>
      </c>
      <c r="B6" s="8" t="s">
        <v>362</v>
      </c>
      <c r="C6" s="9">
        <v>5012</v>
      </c>
      <c r="D6" s="21">
        <f>188+200+187+166</f>
        <v>741</v>
      </c>
      <c r="E6" s="21">
        <f>202+176+230+202</f>
        <v>810</v>
      </c>
      <c r="F6" s="21">
        <f>205+204+226+200</f>
        <v>835</v>
      </c>
      <c r="G6" s="21">
        <f t="shared" ref="G6:G15" si="0">SUM(C6:F6)</f>
        <v>7398</v>
      </c>
    </row>
    <row r="7" spans="1:7" x14ac:dyDescent="0.2">
      <c r="A7" s="9">
        <f t="shared" ref="A7:A15" si="1">A6+1</f>
        <v>2</v>
      </c>
      <c r="B7" s="8" t="s">
        <v>369</v>
      </c>
      <c r="C7" s="9">
        <v>4630</v>
      </c>
      <c r="D7" s="21">
        <f>192+118+184+215</f>
        <v>709</v>
      </c>
      <c r="E7" s="21">
        <f>224+166+160+213</f>
        <v>763</v>
      </c>
      <c r="F7" s="21">
        <f>213+213+189+163</f>
        <v>778</v>
      </c>
      <c r="G7" s="21">
        <f t="shared" si="0"/>
        <v>6880</v>
      </c>
    </row>
    <row r="8" spans="1:7" x14ac:dyDescent="0.2">
      <c r="A8" s="9">
        <f t="shared" si="1"/>
        <v>3</v>
      </c>
      <c r="B8" s="8" t="s">
        <v>376</v>
      </c>
      <c r="C8" s="9">
        <v>4551</v>
      </c>
      <c r="D8" s="21">
        <f>163+220+279+208</f>
        <v>870</v>
      </c>
      <c r="E8" s="21">
        <f>176+177+179+183</f>
        <v>715</v>
      </c>
      <c r="F8" s="21">
        <f>180+170+201+170</f>
        <v>721</v>
      </c>
      <c r="G8" s="21">
        <f t="shared" si="0"/>
        <v>6857</v>
      </c>
    </row>
    <row r="9" spans="1:7" x14ac:dyDescent="0.2">
      <c r="A9" s="9">
        <f t="shared" si="1"/>
        <v>4</v>
      </c>
      <c r="B9" s="8" t="s">
        <v>364</v>
      </c>
      <c r="C9" s="9">
        <v>4366</v>
      </c>
      <c r="D9" s="21">
        <f>161+186+207+205</f>
        <v>759</v>
      </c>
      <c r="E9" s="21">
        <f>193+165+180+176</f>
        <v>714</v>
      </c>
      <c r="F9" s="21">
        <f>191+138+243+171</f>
        <v>743</v>
      </c>
      <c r="G9" s="21">
        <f t="shared" si="0"/>
        <v>6582</v>
      </c>
    </row>
    <row r="10" spans="1:7" x14ac:dyDescent="0.2">
      <c r="A10" s="9">
        <f t="shared" si="1"/>
        <v>5</v>
      </c>
      <c r="B10" s="8" t="s">
        <v>391</v>
      </c>
      <c r="C10" s="9">
        <v>4311</v>
      </c>
      <c r="D10" s="21">
        <f>180+199+183+150</f>
        <v>712</v>
      </c>
      <c r="E10" s="21">
        <f>157+170+198+194</f>
        <v>719</v>
      </c>
      <c r="F10" s="21">
        <f>159+230+185+186</f>
        <v>760</v>
      </c>
      <c r="G10" s="21">
        <f t="shared" si="0"/>
        <v>6502</v>
      </c>
    </row>
    <row r="11" spans="1:7" x14ac:dyDescent="0.2">
      <c r="A11" s="9">
        <f t="shared" si="1"/>
        <v>6</v>
      </c>
      <c r="B11" s="8" t="s">
        <v>384</v>
      </c>
      <c r="C11" s="9">
        <v>4409</v>
      </c>
      <c r="D11" s="21">
        <f>195+187+152+190</f>
        <v>724</v>
      </c>
      <c r="E11" s="21">
        <f>193+165+157+142</f>
        <v>657</v>
      </c>
      <c r="F11" s="21">
        <f>160+194+171+173</f>
        <v>698</v>
      </c>
      <c r="G11" s="21">
        <f t="shared" si="0"/>
        <v>6488</v>
      </c>
    </row>
    <row r="12" spans="1:7" x14ac:dyDescent="0.2">
      <c r="A12" s="9">
        <f t="shared" si="1"/>
        <v>7</v>
      </c>
      <c r="B12" s="8" t="s">
        <v>378</v>
      </c>
      <c r="C12" s="9">
        <v>4082</v>
      </c>
      <c r="D12" s="21">
        <f>174+205+199+166</f>
        <v>744</v>
      </c>
      <c r="E12" s="21">
        <f>192+228+171+212</f>
        <v>803</v>
      </c>
      <c r="F12" s="21">
        <f>190+166+205+216</f>
        <v>777</v>
      </c>
      <c r="G12" s="21">
        <f t="shared" si="0"/>
        <v>6406</v>
      </c>
    </row>
    <row r="13" spans="1:7" x14ac:dyDescent="0.2">
      <c r="A13" s="9">
        <f t="shared" si="1"/>
        <v>8</v>
      </c>
      <c r="B13" s="8" t="s">
        <v>402</v>
      </c>
      <c r="C13" s="9">
        <v>4098</v>
      </c>
      <c r="D13" s="21">
        <f>209+216+201+188</f>
        <v>814</v>
      </c>
      <c r="E13" s="21">
        <f>155+159+178+178</f>
        <v>670</v>
      </c>
      <c r="F13" s="21">
        <f>190+170+170+135</f>
        <v>665</v>
      </c>
      <c r="G13" s="21">
        <f t="shared" si="0"/>
        <v>6247</v>
      </c>
    </row>
    <row r="14" spans="1:7" x14ac:dyDescent="0.2">
      <c r="A14" s="9">
        <f t="shared" si="1"/>
        <v>9</v>
      </c>
      <c r="B14" s="8" t="s">
        <v>394</v>
      </c>
      <c r="C14" s="9">
        <v>4012</v>
      </c>
      <c r="D14" s="21">
        <f>198+177+222+203</f>
        <v>800</v>
      </c>
      <c r="E14" s="21">
        <f>137+221+139+160</f>
        <v>657</v>
      </c>
      <c r="F14" s="21">
        <f>164+172+168+173</f>
        <v>677</v>
      </c>
      <c r="G14" s="21">
        <f t="shared" si="0"/>
        <v>6146</v>
      </c>
    </row>
    <row r="15" spans="1:7" x14ac:dyDescent="0.2">
      <c r="A15" s="9">
        <f t="shared" si="1"/>
        <v>10</v>
      </c>
      <c r="B15" s="8" t="s">
        <v>381</v>
      </c>
      <c r="C15" s="9">
        <v>3642</v>
      </c>
      <c r="D15" s="21">
        <f>115+145+141+158</f>
        <v>559</v>
      </c>
      <c r="E15" s="21">
        <f>124+102+135+108</f>
        <v>469</v>
      </c>
      <c r="F15" s="21">
        <f>114+104+126+97</f>
        <v>441</v>
      </c>
      <c r="G15" s="21">
        <f t="shared" si="0"/>
        <v>5111</v>
      </c>
    </row>
  </sheetData>
  <mergeCells count="2">
    <mergeCell ref="A1:G1"/>
    <mergeCell ref="A2:G2"/>
  </mergeCell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>
                <anchor moveWithCells="1" sizeWithCells="1">
                  <from>
                    <xdr:col>7</xdr:col>
                    <xdr:colOff>165100</xdr:colOff>
                    <xdr:row>5</xdr:row>
                    <xdr:rowOff>0</xdr:rowOff>
                  </from>
                  <to>
                    <xdr:col>8</xdr:col>
                    <xdr:colOff>165100</xdr:colOff>
                    <xdr:row>7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22"/>
  <sheetViews>
    <sheetView workbookViewId="0">
      <selection sqref="A1:XFD1048576"/>
    </sheetView>
  </sheetViews>
  <sheetFormatPr baseColWidth="10" defaultColWidth="8.83203125" defaultRowHeight="20" x14ac:dyDescent="0.2"/>
  <cols>
    <col min="1" max="1" width="7.5" style="1" bestFit="1" customWidth="1"/>
    <col min="2" max="2" width="62.33203125" style="2" bestFit="1" customWidth="1"/>
    <col min="3" max="3" width="20.83203125" style="2" bestFit="1" customWidth="1"/>
    <col min="4" max="4" width="16.83203125" style="2" customWidth="1"/>
    <col min="5" max="5" width="16.6640625" style="17" customWidth="1"/>
    <col min="6" max="6" width="18.33203125" style="17" customWidth="1"/>
    <col min="7" max="7" width="10.6640625" style="17" customWidth="1"/>
    <col min="8" max="254" width="8.83203125" style="1"/>
    <col min="255" max="255" width="7.5" style="1" bestFit="1" customWidth="1"/>
    <col min="256" max="256" width="62.33203125" style="1" bestFit="1" customWidth="1"/>
    <col min="257" max="257" width="20.83203125" style="1" bestFit="1" customWidth="1"/>
    <col min="258" max="258" width="20.83203125" style="1" customWidth="1"/>
    <col min="259" max="262" width="12.33203125" style="1" bestFit="1" customWidth="1"/>
    <col min="263" max="263" width="13.5" style="1" bestFit="1" customWidth="1"/>
    <col min="264" max="510" width="8.83203125" style="1"/>
    <col min="511" max="511" width="7.5" style="1" bestFit="1" customWidth="1"/>
    <col min="512" max="512" width="62.33203125" style="1" bestFit="1" customWidth="1"/>
    <col min="513" max="513" width="20.83203125" style="1" bestFit="1" customWidth="1"/>
    <col min="514" max="514" width="20.83203125" style="1" customWidth="1"/>
    <col min="515" max="518" width="12.33203125" style="1" bestFit="1" customWidth="1"/>
    <col min="519" max="519" width="13.5" style="1" bestFit="1" customWidth="1"/>
    <col min="520" max="766" width="8.83203125" style="1"/>
    <col min="767" max="767" width="7.5" style="1" bestFit="1" customWidth="1"/>
    <col min="768" max="768" width="62.33203125" style="1" bestFit="1" customWidth="1"/>
    <col min="769" max="769" width="20.83203125" style="1" bestFit="1" customWidth="1"/>
    <col min="770" max="770" width="20.83203125" style="1" customWidth="1"/>
    <col min="771" max="774" width="12.33203125" style="1" bestFit="1" customWidth="1"/>
    <col min="775" max="775" width="13.5" style="1" bestFit="1" customWidth="1"/>
    <col min="776" max="1022" width="8.83203125" style="1"/>
    <col min="1023" max="1023" width="7.5" style="1" bestFit="1" customWidth="1"/>
    <col min="1024" max="1024" width="62.33203125" style="1" bestFit="1" customWidth="1"/>
    <col min="1025" max="1025" width="20.83203125" style="1" bestFit="1" customWidth="1"/>
    <col min="1026" max="1026" width="20.83203125" style="1" customWidth="1"/>
    <col min="1027" max="1030" width="12.33203125" style="1" bestFit="1" customWidth="1"/>
    <col min="1031" max="1031" width="13.5" style="1" bestFit="1" customWidth="1"/>
    <col min="1032" max="1278" width="8.83203125" style="1"/>
    <col min="1279" max="1279" width="7.5" style="1" bestFit="1" customWidth="1"/>
    <col min="1280" max="1280" width="62.33203125" style="1" bestFit="1" customWidth="1"/>
    <col min="1281" max="1281" width="20.83203125" style="1" bestFit="1" customWidth="1"/>
    <col min="1282" max="1282" width="20.83203125" style="1" customWidth="1"/>
    <col min="1283" max="1286" width="12.33203125" style="1" bestFit="1" customWidth="1"/>
    <col min="1287" max="1287" width="13.5" style="1" bestFit="1" customWidth="1"/>
    <col min="1288" max="1534" width="8.83203125" style="1"/>
    <col min="1535" max="1535" width="7.5" style="1" bestFit="1" customWidth="1"/>
    <col min="1536" max="1536" width="62.33203125" style="1" bestFit="1" customWidth="1"/>
    <col min="1537" max="1537" width="20.83203125" style="1" bestFit="1" customWidth="1"/>
    <col min="1538" max="1538" width="20.83203125" style="1" customWidth="1"/>
    <col min="1539" max="1542" width="12.33203125" style="1" bestFit="1" customWidth="1"/>
    <col min="1543" max="1543" width="13.5" style="1" bestFit="1" customWidth="1"/>
    <col min="1544" max="1790" width="8.83203125" style="1"/>
    <col min="1791" max="1791" width="7.5" style="1" bestFit="1" customWidth="1"/>
    <col min="1792" max="1792" width="62.33203125" style="1" bestFit="1" customWidth="1"/>
    <col min="1793" max="1793" width="20.83203125" style="1" bestFit="1" customWidth="1"/>
    <col min="1794" max="1794" width="20.83203125" style="1" customWidth="1"/>
    <col min="1795" max="1798" width="12.33203125" style="1" bestFit="1" customWidth="1"/>
    <col min="1799" max="1799" width="13.5" style="1" bestFit="1" customWidth="1"/>
    <col min="1800" max="2046" width="8.83203125" style="1"/>
    <col min="2047" max="2047" width="7.5" style="1" bestFit="1" customWidth="1"/>
    <col min="2048" max="2048" width="62.33203125" style="1" bestFit="1" customWidth="1"/>
    <col min="2049" max="2049" width="20.83203125" style="1" bestFit="1" customWidth="1"/>
    <col min="2050" max="2050" width="20.83203125" style="1" customWidth="1"/>
    <col min="2051" max="2054" width="12.33203125" style="1" bestFit="1" customWidth="1"/>
    <col min="2055" max="2055" width="13.5" style="1" bestFit="1" customWidth="1"/>
    <col min="2056" max="2302" width="8.83203125" style="1"/>
    <col min="2303" max="2303" width="7.5" style="1" bestFit="1" customWidth="1"/>
    <col min="2304" max="2304" width="62.33203125" style="1" bestFit="1" customWidth="1"/>
    <col min="2305" max="2305" width="20.83203125" style="1" bestFit="1" customWidth="1"/>
    <col min="2306" max="2306" width="20.83203125" style="1" customWidth="1"/>
    <col min="2307" max="2310" width="12.33203125" style="1" bestFit="1" customWidth="1"/>
    <col min="2311" max="2311" width="13.5" style="1" bestFit="1" customWidth="1"/>
    <col min="2312" max="2558" width="8.83203125" style="1"/>
    <col min="2559" max="2559" width="7.5" style="1" bestFit="1" customWidth="1"/>
    <col min="2560" max="2560" width="62.33203125" style="1" bestFit="1" customWidth="1"/>
    <col min="2561" max="2561" width="20.83203125" style="1" bestFit="1" customWidth="1"/>
    <col min="2562" max="2562" width="20.83203125" style="1" customWidth="1"/>
    <col min="2563" max="2566" width="12.33203125" style="1" bestFit="1" customWidth="1"/>
    <col min="2567" max="2567" width="13.5" style="1" bestFit="1" customWidth="1"/>
    <col min="2568" max="2814" width="8.83203125" style="1"/>
    <col min="2815" max="2815" width="7.5" style="1" bestFit="1" customWidth="1"/>
    <col min="2816" max="2816" width="62.33203125" style="1" bestFit="1" customWidth="1"/>
    <col min="2817" max="2817" width="20.83203125" style="1" bestFit="1" customWidth="1"/>
    <col min="2818" max="2818" width="20.83203125" style="1" customWidth="1"/>
    <col min="2819" max="2822" width="12.33203125" style="1" bestFit="1" customWidth="1"/>
    <col min="2823" max="2823" width="13.5" style="1" bestFit="1" customWidth="1"/>
    <col min="2824" max="3070" width="8.83203125" style="1"/>
    <col min="3071" max="3071" width="7.5" style="1" bestFit="1" customWidth="1"/>
    <col min="3072" max="3072" width="62.33203125" style="1" bestFit="1" customWidth="1"/>
    <col min="3073" max="3073" width="20.83203125" style="1" bestFit="1" customWidth="1"/>
    <col min="3074" max="3074" width="20.83203125" style="1" customWidth="1"/>
    <col min="3075" max="3078" width="12.33203125" style="1" bestFit="1" customWidth="1"/>
    <col min="3079" max="3079" width="13.5" style="1" bestFit="1" customWidth="1"/>
    <col min="3080" max="3326" width="8.83203125" style="1"/>
    <col min="3327" max="3327" width="7.5" style="1" bestFit="1" customWidth="1"/>
    <col min="3328" max="3328" width="62.33203125" style="1" bestFit="1" customWidth="1"/>
    <col min="3329" max="3329" width="20.83203125" style="1" bestFit="1" customWidth="1"/>
    <col min="3330" max="3330" width="20.83203125" style="1" customWidth="1"/>
    <col min="3331" max="3334" width="12.33203125" style="1" bestFit="1" customWidth="1"/>
    <col min="3335" max="3335" width="13.5" style="1" bestFit="1" customWidth="1"/>
    <col min="3336" max="3582" width="8.83203125" style="1"/>
    <col min="3583" max="3583" width="7.5" style="1" bestFit="1" customWidth="1"/>
    <col min="3584" max="3584" width="62.33203125" style="1" bestFit="1" customWidth="1"/>
    <col min="3585" max="3585" width="20.83203125" style="1" bestFit="1" customWidth="1"/>
    <col min="3586" max="3586" width="20.83203125" style="1" customWidth="1"/>
    <col min="3587" max="3590" width="12.33203125" style="1" bestFit="1" customWidth="1"/>
    <col min="3591" max="3591" width="13.5" style="1" bestFit="1" customWidth="1"/>
    <col min="3592" max="3838" width="8.83203125" style="1"/>
    <col min="3839" max="3839" width="7.5" style="1" bestFit="1" customWidth="1"/>
    <col min="3840" max="3840" width="62.33203125" style="1" bestFit="1" customWidth="1"/>
    <col min="3841" max="3841" width="20.83203125" style="1" bestFit="1" customWidth="1"/>
    <col min="3842" max="3842" width="20.83203125" style="1" customWidth="1"/>
    <col min="3843" max="3846" width="12.33203125" style="1" bestFit="1" customWidth="1"/>
    <col min="3847" max="3847" width="13.5" style="1" bestFit="1" customWidth="1"/>
    <col min="3848" max="4094" width="8.83203125" style="1"/>
    <col min="4095" max="4095" width="7.5" style="1" bestFit="1" customWidth="1"/>
    <col min="4096" max="4096" width="62.33203125" style="1" bestFit="1" customWidth="1"/>
    <col min="4097" max="4097" width="20.83203125" style="1" bestFit="1" customWidth="1"/>
    <col min="4098" max="4098" width="20.83203125" style="1" customWidth="1"/>
    <col min="4099" max="4102" width="12.33203125" style="1" bestFit="1" customWidth="1"/>
    <col min="4103" max="4103" width="13.5" style="1" bestFit="1" customWidth="1"/>
    <col min="4104" max="4350" width="8.83203125" style="1"/>
    <col min="4351" max="4351" width="7.5" style="1" bestFit="1" customWidth="1"/>
    <col min="4352" max="4352" width="62.33203125" style="1" bestFit="1" customWidth="1"/>
    <col min="4353" max="4353" width="20.83203125" style="1" bestFit="1" customWidth="1"/>
    <col min="4354" max="4354" width="20.83203125" style="1" customWidth="1"/>
    <col min="4355" max="4358" width="12.33203125" style="1" bestFit="1" customWidth="1"/>
    <col min="4359" max="4359" width="13.5" style="1" bestFit="1" customWidth="1"/>
    <col min="4360" max="4606" width="8.83203125" style="1"/>
    <col min="4607" max="4607" width="7.5" style="1" bestFit="1" customWidth="1"/>
    <col min="4608" max="4608" width="62.33203125" style="1" bestFit="1" customWidth="1"/>
    <col min="4609" max="4609" width="20.83203125" style="1" bestFit="1" customWidth="1"/>
    <col min="4610" max="4610" width="20.83203125" style="1" customWidth="1"/>
    <col min="4611" max="4614" width="12.33203125" style="1" bestFit="1" customWidth="1"/>
    <col min="4615" max="4615" width="13.5" style="1" bestFit="1" customWidth="1"/>
    <col min="4616" max="4862" width="8.83203125" style="1"/>
    <col min="4863" max="4863" width="7.5" style="1" bestFit="1" customWidth="1"/>
    <col min="4864" max="4864" width="62.33203125" style="1" bestFit="1" customWidth="1"/>
    <col min="4865" max="4865" width="20.83203125" style="1" bestFit="1" customWidth="1"/>
    <col min="4866" max="4866" width="20.83203125" style="1" customWidth="1"/>
    <col min="4867" max="4870" width="12.33203125" style="1" bestFit="1" customWidth="1"/>
    <col min="4871" max="4871" width="13.5" style="1" bestFit="1" customWidth="1"/>
    <col min="4872" max="5118" width="8.83203125" style="1"/>
    <col min="5119" max="5119" width="7.5" style="1" bestFit="1" customWidth="1"/>
    <col min="5120" max="5120" width="62.33203125" style="1" bestFit="1" customWidth="1"/>
    <col min="5121" max="5121" width="20.83203125" style="1" bestFit="1" customWidth="1"/>
    <col min="5122" max="5122" width="20.83203125" style="1" customWidth="1"/>
    <col min="5123" max="5126" width="12.33203125" style="1" bestFit="1" customWidth="1"/>
    <col min="5127" max="5127" width="13.5" style="1" bestFit="1" customWidth="1"/>
    <col min="5128" max="5374" width="8.83203125" style="1"/>
    <col min="5375" max="5375" width="7.5" style="1" bestFit="1" customWidth="1"/>
    <col min="5376" max="5376" width="62.33203125" style="1" bestFit="1" customWidth="1"/>
    <col min="5377" max="5377" width="20.83203125" style="1" bestFit="1" customWidth="1"/>
    <col min="5378" max="5378" width="20.83203125" style="1" customWidth="1"/>
    <col min="5379" max="5382" width="12.33203125" style="1" bestFit="1" customWidth="1"/>
    <col min="5383" max="5383" width="13.5" style="1" bestFit="1" customWidth="1"/>
    <col min="5384" max="5630" width="8.83203125" style="1"/>
    <col min="5631" max="5631" width="7.5" style="1" bestFit="1" customWidth="1"/>
    <col min="5632" max="5632" width="62.33203125" style="1" bestFit="1" customWidth="1"/>
    <col min="5633" max="5633" width="20.83203125" style="1" bestFit="1" customWidth="1"/>
    <col min="5634" max="5634" width="20.83203125" style="1" customWidth="1"/>
    <col min="5635" max="5638" width="12.33203125" style="1" bestFit="1" customWidth="1"/>
    <col min="5639" max="5639" width="13.5" style="1" bestFit="1" customWidth="1"/>
    <col min="5640" max="5886" width="8.83203125" style="1"/>
    <col min="5887" max="5887" width="7.5" style="1" bestFit="1" customWidth="1"/>
    <col min="5888" max="5888" width="62.33203125" style="1" bestFit="1" customWidth="1"/>
    <col min="5889" max="5889" width="20.83203125" style="1" bestFit="1" customWidth="1"/>
    <col min="5890" max="5890" width="20.83203125" style="1" customWidth="1"/>
    <col min="5891" max="5894" width="12.33203125" style="1" bestFit="1" customWidth="1"/>
    <col min="5895" max="5895" width="13.5" style="1" bestFit="1" customWidth="1"/>
    <col min="5896" max="6142" width="8.83203125" style="1"/>
    <col min="6143" max="6143" width="7.5" style="1" bestFit="1" customWidth="1"/>
    <col min="6144" max="6144" width="62.33203125" style="1" bestFit="1" customWidth="1"/>
    <col min="6145" max="6145" width="20.83203125" style="1" bestFit="1" customWidth="1"/>
    <col min="6146" max="6146" width="20.83203125" style="1" customWidth="1"/>
    <col min="6147" max="6150" width="12.33203125" style="1" bestFit="1" customWidth="1"/>
    <col min="6151" max="6151" width="13.5" style="1" bestFit="1" customWidth="1"/>
    <col min="6152" max="6398" width="8.83203125" style="1"/>
    <col min="6399" max="6399" width="7.5" style="1" bestFit="1" customWidth="1"/>
    <col min="6400" max="6400" width="62.33203125" style="1" bestFit="1" customWidth="1"/>
    <col min="6401" max="6401" width="20.83203125" style="1" bestFit="1" customWidth="1"/>
    <col min="6402" max="6402" width="20.83203125" style="1" customWidth="1"/>
    <col min="6403" max="6406" width="12.33203125" style="1" bestFit="1" customWidth="1"/>
    <col min="6407" max="6407" width="13.5" style="1" bestFit="1" customWidth="1"/>
    <col min="6408" max="6654" width="8.83203125" style="1"/>
    <col min="6655" max="6655" width="7.5" style="1" bestFit="1" customWidth="1"/>
    <col min="6656" max="6656" width="62.33203125" style="1" bestFit="1" customWidth="1"/>
    <col min="6657" max="6657" width="20.83203125" style="1" bestFit="1" customWidth="1"/>
    <col min="6658" max="6658" width="20.83203125" style="1" customWidth="1"/>
    <col min="6659" max="6662" width="12.33203125" style="1" bestFit="1" customWidth="1"/>
    <col min="6663" max="6663" width="13.5" style="1" bestFit="1" customWidth="1"/>
    <col min="6664" max="6910" width="8.83203125" style="1"/>
    <col min="6911" max="6911" width="7.5" style="1" bestFit="1" customWidth="1"/>
    <col min="6912" max="6912" width="62.33203125" style="1" bestFit="1" customWidth="1"/>
    <col min="6913" max="6913" width="20.83203125" style="1" bestFit="1" customWidth="1"/>
    <col min="6914" max="6914" width="20.83203125" style="1" customWidth="1"/>
    <col min="6915" max="6918" width="12.33203125" style="1" bestFit="1" customWidth="1"/>
    <col min="6919" max="6919" width="13.5" style="1" bestFit="1" customWidth="1"/>
    <col min="6920" max="7166" width="8.83203125" style="1"/>
    <col min="7167" max="7167" width="7.5" style="1" bestFit="1" customWidth="1"/>
    <col min="7168" max="7168" width="62.33203125" style="1" bestFit="1" customWidth="1"/>
    <col min="7169" max="7169" width="20.83203125" style="1" bestFit="1" customWidth="1"/>
    <col min="7170" max="7170" width="20.83203125" style="1" customWidth="1"/>
    <col min="7171" max="7174" width="12.33203125" style="1" bestFit="1" customWidth="1"/>
    <col min="7175" max="7175" width="13.5" style="1" bestFit="1" customWidth="1"/>
    <col min="7176" max="7422" width="8.83203125" style="1"/>
    <col min="7423" max="7423" width="7.5" style="1" bestFit="1" customWidth="1"/>
    <col min="7424" max="7424" width="62.33203125" style="1" bestFit="1" customWidth="1"/>
    <col min="7425" max="7425" width="20.83203125" style="1" bestFit="1" customWidth="1"/>
    <col min="7426" max="7426" width="20.83203125" style="1" customWidth="1"/>
    <col min="7427" max="7430" width="12.33203125" style="1" bestFit="1" customWidth="1"/>
    <col min="7431" max="7431" width="13.5" style="1" bestFit="1" customWidth="1"/>
    <col min="7432" max="7678" width="8.83203125" style="1"/>
    <col min="7679" max="7679" width="7.5" style="1" bestFit="1" customWidth="1"/>
    <col min="7680" max="7680" width="62.33203125" style="1" bestFit="1" customWidth="1"/>
    <col min="7681" max="7681" width="20.83203125" style="1" bestFit="1" customWidth="1"/>
    <col min="7682" max="7682" width="20.83203125" style="1" customWidth="1"/>
    <col min="7683" max="7686" width="12.33203125" style="1" bestFit="1" customWidth="1"/>
    <col min="7687" max="7687" width="13.5" style="1" bestFit="1" customWidth="1"/>
    <col min="7688" max="7934" width="8.83203125" style="1"/>
    <col min="7935" max="7935" width="7.5" style="1" bestFit="1" customWidth="1"/>
    <col min="7936" max="7936" width="62.33203125" style="1" bestFit="1" customWidth="1"/>
    <col min="7937" max="7937" width="20.83203125" style="1" bestFit="1" customWidth="1"/>
    <col min="7938" max="7938" width="20.83203125" style="1" customWidth="1"/>
    <col min="7939" max="7942" width="12.33203125" style="1" bestFit="1" customWidth="1"/>
    <col min="7943" max="7943" width="13.5" style="1" bestFit="1" customWidth="1"/>
    <col min="7944" max="8190" width="8.83203125" style="1"/>
    <col min="8191" max="8191" width="7.5" style="1" bestFit="1" customWidth="1"/>
    <col min="8192" max="8192" width="62.33203125" style="1" bestFit="1" customWidth="1"/>
    <col min="8193" max="8193" width="20.83203125" style="1" bestFit="1" customWidth="1"/>
    <col min="8194" max="8194" width="20.83203125" style="1" customWidth="1"/>
    <col min="8195" max="8198" width="12.33203125" style="1" bestFit="1" customWidth="1"/>
    <col min="8199" max="8199" width="13.5" style="1" bestFit="1" customWidth="1"/>
    <col min="8200" max="8446" width="8.83203125" style="1"/>
    <col min="8447" max="8447" width="7.5" style="1" bestFit="1" customWidth="1"/>
    <col min="8448" max="8448" width="62.33203125" style="1" bestFit="1" customWidth="1"/>
    <col min="8449" max="8449" width="20.83203125" style="1" bestFit="1" customWidth="1"/>
    <col min="8450" max="8450" width="20.83203125" style="1" customWidth="1"/>
    <col min="8451" max="8454" width="12.33203125" style="1" bestFit="1" customWidth="1"/>
    <col min="8455" max="8455" width="13.5" style="1" bestFit="1" customWidth="1"/>
    <col min="8456" max="8702" width="8.83203125" style="1"/>
    <col min="8703" max="8703" width="7.5" style="1" bestFit="1" customWidth="1"/>
    <col min="8704" max="8704" width="62.33203125" style="1" bestFit="1" customWidth="1"/>
    <col min="8705" max="8705" width="20.83203125" style="1" bestFit="1" customWidth="1"/>
    <col min="8706" max="8706" width="20.83203125" style="1" customWidth="1"/>
    <col min="8707" max="8710" width="12.33203125" style="1" bestFit="1" customWidth="1"/>
    <col min="8711" max="8711" width="13.5" style="1" bestFit="1" customWidth="1"/>
    <col min="8712" max="8958" width="8.83203125" style="1"/>
    <col min="8959" max="8959" width="7.5" style="1" bestFit="1" customWidth="1"/>
    <col min="8960" max="8960" width="62.33203125" style="1" bestFit="1" customWidth="1"/>
    <col min="8961" max="8961" width="20.83203125" style="1" bestFit="1" customWidth="1"/>
    <col min="8962" max="8962" width="20.83203125" style="1" customWidth="1"/>
    <col min="8963" max="8966" width="12.33203125" style="1" bestFit="1" customWidth="1"/>
    <col min="8967" max="8967" width="13.5" style="1" bestFit="1" customWidth="1"/>
    <col min="8968" max="9214" width="8.83203125" style="1"/>
    <col min="9215" max="9215" width="7.5" style="1" bestFit="1" customWidth="1"/>
    <col min="9216" max="9216" width="62.33203125" style="1" bestFit="1" customWidth="1"/>
    <col min="9217" max="9217" width="20.83203125" style="1" bestFit="1" customWidth="1"/>
    <col min="9218" max="9218" width="20.83203125" style="1" customWidth="1"/>
    <col min="9219" max="9222" width="12.33203125" style="1" bestFit="1" customWidth="1"/>
    <col min="9223" max="9223" width="13.5" style="1" bestFit="1" customWidth="1"/>
    <col min="9224" max="9470" width="8.83203125" style="1"/>
    <col min="9471" max="9471" width="7.5" style="1" bestFit="1" customWidth="1"/>
    <col min="9472" max="9472" width="62.33203125" style="1" bestFit="1" customWidth="1"/>
    <col min="9473" max="9473" width="20.83203125" style="1" bestFit="1" customWidth="1"/>
    <col min="9474" max="9474" width="20.83203125" style="1" customWidth="1"/>
    <col min="9475" max="9478" width="12.33203125" style="1" bestFit="1" customWidth="1"/>
    <col min="9479" max="9479" width="13.5" style="1" bestFit="1" customWidth="1"/>
    <col min="9480" max="9726" width="8.83203125" style="1"/>
    <col min="9727" max="9727" width="7.5" style="1" bestFit="1" customWidth="1"/>
    <col min="9728" max="9728" width="62.33203125" style="1" bestFit="1" customWidth="1"/>
    <col min="9729" max="9729" width="20.83203125" style="1" bestFit="1" customWidth="1"/>
    <col min="9730" max="9730" width="20.83203125" style="1" customWidth="1"/>
    <col min="9731" max="9734" width="12.33203125" style="1" bestFit="1" customWidth="1"/>
    <col min="9735" max="9735" width="13.5" style="1" bestFit="1" customWidth="1"/>
    <col min="9736" max="9982" width="8.83203125" style="1"/>
    <col min="9983" max="9983" width="7.5" style="1" bestFit="1" customWidth="1"/>
    <col min="9984" max="9984" width="62.33203125" style="1" bestFit="1" customWidth="1"/>
    <col min="9985" max="9985" width="20.83203125" style="1" bestFit="1" customWidth="1"/>
    <col min="9986" max="9986" width="20.83203125" style="1" customWidth="1"/>
    <col min="9987" max="9990" width="12.33203125" style="1" bestFit="1" customWidth="1"/>
    <col min="9991" max="9991" width="13.5" style="1" bestFit="1" customWidth="1"/>
    <col min="9992" max="10238" width="8.83203125" style="1"/>
    <col min="10239" max="10239" width="7.5" style="1" bestFit="1" customWidth="1"/>
    <col min="10240" max="10240" width="62.33203125" style="1" bestFit="1" customWidth="1"/>
    <col min="10241" max="10241" width="20.83203125" style="1" bestFit="1" customWidth="1"/>
    <col min="10242" max="10242" width="20.83203125" style="1" customWidth="1"/>
    <col min="10243" max="10246" width="12.33203125" style="1" bestFit="1" customWidth="1"/>
    <col min="10247" max="10247" width="13.5" style="1" bestFit="1" customWidth="1"/>
    <col min="10248" max="10494" width="8.83203125" style="1"/>
    <col min="10495" max="10495" width="7.5" style="1" bestFit="1" customWidth="1"/>
    <col min="10496" max="10496" width="62.33203125" style="1" bestFit="1" customWidth="1"/>
    <col min="10497" max="10497" width="20.83203125" style="1" bestFit="1" customWidth="1"/>
    <col min="10498" max="10498" width="20.83203125" style="1" customWidth="1"/>
    <col min="10499" max="10502" width="12.33203125" style="1" bestFit="1" customWidth="1"/>
    <col min="10503" max="10503" width="13.5" style="1" bestFit="1" customWidth="1"/>
    <col min="10504" max="10750" width="8.83203125" style="1"/>
    <col min="10751" max="10751" width="7.5" style="1" bestFit="1" customWidth="1"/>
    <col min="10752" max="10752" width="62.33203125" style="1" bestFit="1" customWidth="1"/>
    <col min="10753" max="10753" width="20.83203125" style="1" bestFit="1" customWidth="1"/>
    <col min="10754" max="10754" width="20.83203125" style="1" customWidth="1"/>
    <col min="10755" max="10758" width="12.33203125" style="1" bestFit="1" customWidth="1"/>
    <col min="10759" max="10759" width="13.5" style="1" bestFit="1" customWidth="1"/>
    <col min="10760" max="11006" width="8.83203125" style="1"/>
    <col min="11007" max="11007" width="7.5" style="1" bestFit="1" customWidth="1"/>
    <col min="11008" max="11008" width="62.33203125" style="1" bestFit="1" customWidth="1"/>
    <col min="11009" max="11009" width="20.83203125" style="1" bestFit="1" customWidth="1"/>
    <col min="11010" max="11010" width="20.83203125" style="1" customWidth="1"/>
    <col min="11011" max="11014" width="12.33203125" style="1" bestFit="1" customWidth="1"/>
    <col min="11015" max="11015" width="13.5" style="1" bestFit="1" customWidth="1"/>
    <col min="11016" max="11262" width="8.83203125" style="1"/>
    <col min="11263" max="11263" width="7.5" style="1" bestFit="1" customWidth="1"/>
    <col min="11264" max="11264" width="62.33203125" style="1" bestFit="1" customWidth="1"/>
    <col min="11265" max="11265" width="20.83203125" style="1" bestFit="1" customWidth="1"/>
    <col min="11266" max="11266" width="20.83203125" style="1" customWidth="1"/>
    <col min="11267" max="11270" width="12.33203125" style="1" bestFit="1" customWidth="1"/>
    <col min="11271" max="11271" width="13.5" style="1" bestFit="1" customWidth="1"/>
    <col min="11272" max="11518" width="8.83203125" style="1"/>
    <col min="11519" max="11519" width="7.5" style="1" bestFit="1" customWidth="1"/>
    <col min="11520" max="11520" width="62.33203125" style="1" bestFit="1" customWidth="1"/>
    <col min="11521" max="11521" width="20.83203125" style="1" bestFit="1" customWidth="1"/>
    <col min="11522" max="11522" width="20.83203125" style="1" customWidth="1"/>
    <col min="11523" max="11526" width="12.33203125" style="1" bestFit="1" customWidth="1"/>
    <col min="11527" max="11527" width="13.5" style="1" bestFit="1" customWidth="1"/>
    <col min="11528" max="11774" width="8.83203125" style="1"/>
    <col min="11775" max="11775" width="7.5" style="1" bestFit="1" customWidth="1"/>
    <col min="11776" max="11776" width="62.33203125" style="1" bestFit="1" customWidth="1"/>
    <col min="11777" max="11777" width="20.83203125" style="1" bestFit="1" customWidth="1"/>
    <col min="11778" max="11778" width="20.83203125" style="1" customWidth="1"/>
    <col min="11779" max="11782" width="12.33203125" style="1" bestFit="1" customWidth="1"/>
    <col min="11783" max="11783" width="13.5" style="1" bestFit="1" customWidth="1"/>
    <col min="11784" max="12030" width="8.83203125" style="1"/>
    <col min="12031" max="12031" width="7.5" style="1" bestFit="1" customWidth="1"/>
    <col min="12032" max="12032" width="62.33203125" style="1" bestFit="1" customWidth="1"/>
    <col min="12033" max="12033" width="20.83203125" style="1" bestFit="1" customWidth="1"/>
    <col min="12034" max="12034" width="20.83203125" style="1" customWidth="1"/>
    <col min="12035" max="12038" width="12.33203125" style="1" bestFit="1" customWidth="1"/>
    <col min="12039" max="12039" width="13.5" style="1" bestFit="1" customWidth="1"/>
    <col min="12040" max="12286" width="8.83203125" style="1"/>
    <col min="12287" max="12287" width="7.5" style="1" bestFit="1" customWidth="1"/>
    <col min="12288" max="12288" width="62.33203125" style="1" bestFit="1" customWidth="1"/>
    <col min="12289" max="12289" width="20.83203125" style="1" bestFit="1" customWidth="1"/>
    <col min="12290" max="12290" width="20.83203125" style="1" customWidth="1"/>
    <col min="12291" max="12294" width="12.33203125" style="1" bestFit="1" customWidth="1"/>
    <col min="12295" max="12295" width="13.5" style="1" bestFit="1" customWidth="1"/>
    <col min="12296" max="12542" width="8.83203125" style="1"/>
    <col min="12543" max="12543" width="7.5" style="1" bestFit="1" customWidth="1"/>
    <col min="12544" max="12544" width="62.33203125" style="1" bestFit="1" customWidth="1"/>
    <col min="12545" max="12545" width="20.83203125" style="1" bestFit="1" customWidth="1"/>
    <col min="12546" max="12546" width="20.83203125" style="1" customWidth="1"/>
    <col min="12547" max="12550" width="12.33203125" style="1" bestFit="1" customWidth="1"/>
    <col min="12551" max="12551" width="13.5" style="1" bestFit="1" customWidth="1"/>
    <col min="12552" max="12798" width="8.83203125" style="1"/>
    <col min="12799" max="12799" width="7.5" style="1" bestFit="1" customWidth="1"/>
    <col min="12800" max="12800" width="62.33203125" style="1" bestFit="1" customWidth="1"/>
    <col min="12801" max="12801" width="20.83203125" style="1" bestFit="1" customWidth="1"/>
    <col min="12802" max="12802" width="20.83203125" style="1" customWidth="1"/>
    <col min="12803" max="12806" width="12.33203125" style="1" bestFit="1" customWidth="1"/>
    <col min="12807" max="12807" width="13.5" style="1" bestFit="1" customWidth="1"/>
    <col min="12808" max="13054" width="8.83203125" style="1"/>
    <col min="13055" max="13055" width="7.5" style="1" bestFit="1" customWidth="1"/>
    <col min="13056" max="13056" width="62.33203125" style="1" bestFit="1" customWidth="1"/>
    <col min="13057" max="13057" width="20.83203125" style="1" bestFit="1" customWidth="1"/>
    <col min="13058" max="13058" width="20.83203125" style="1" customWidth="1"/>
    <col min="13059" max="13062" width="12.33203125" style="1" bestFit="1" customWidth="1"/>
    <col min="13063" max="13063" width="13.5" style="1" bestFit="1" customWidth="1"/>
    <col min="13064" max="13310" width="8.83203125" style="1"/>
    <col min="13311" max="13311" width="7.5" style="1" bestFit="1" customWidth="1"/>
    <col min="13312" max="13312" width="62.33203125" style="1" bestFit="1" customWidth="1"/>
    <col min="13313" max="13313" width="20.83203125" style="1" bestFit="1" customWidth="1"/>
    <col min="13314" max="13314" width="20.83203125" style="1" customWidth="1"/>
    <col min="13315" max="13318" width="12.33203125" style="1" bestFit="1" customWidth="1"/>
    <col min="13319" max="13319" width="13.5" style="1" bestFit="1" customWidth="1"/>
    <col min="13320" max="13566" width="8.83203125" style="1"/>
    <col min="13567" max="13567" width="7.5" style="1" bestFit="1" customWidth="1"/>
    <col min="13568" max="13568" width="62.33203125" style="1" bestFit="1" customWidth="1"/>
    <col min="13569" max="13569" width="20.83203125" style="1" bestFit="1" customWidth="1"/>
    <col min="13570" max="13570" width="20.83203125" style="1" customWidth="1"/>
    <col min="13571" max="13574" width="12.33203125" style="1" bestFit="1" customWidth="1"/>
    <col min="13575" max="13575" width="13.5" style="1" bestFit="1" customWidth="1"/>
    <col min="13576" max="13822" width="8.83203125" style="1"/>
    <col min="13823" max="13823" width="7.5" style="1" bestFit="1" customWidth="1"/>
    <col min="13824" max="13824" width="62.33203125" style="1" bestFit="1" customWidth="1"/>
    <col min="13825" max="13825" width="20.83203125" style="1" bestFit="1" customWidth="1"/>
    <col min="13826" max="13826" width="20.83203125" style="1" customWidth="1"/>
    <col min="13827" max="13830" width="12.33203125" style="1" bestFit="1" customWidth="1"/>
    <col min="13831" max="13831" width="13.5" style="1" bestFit="1" customWidth="1"/>
    <col min="13832" max="14078" width="8.83203125" style="1"/>
    <col min="14079" max="14079" width="7.5" style="1" bestFit="1" customWidth="1"/>
    <col min="14080" max="14080" width="62.33203125" style="1" bestFit="1" customWidth="1"/>
    <col min="14081" max="14081" width="20.83203125" style="1" bestFit="1" customWidth="1"/>
    <col min="14082" max="14082" width="20.83203125" style="1" customWidth="1"/>
    <col min="14083" max="14086" width="12.33203125" style="1" bestFit="1" customWidth="1"/>
    <col min="14087" max="14087" width="13.5" style="1" bestFit="1" customWidth="1"/>
    <col min="14088" max="14334" width="8.83203125" style="1"/>
    <col min="14335" max="14335" width="7.5" style="1" bestFit="1" customWidth="1"/>
    <col min="14336" max="14336" width="62.33203125" style="1" bestFit="1" customWidth="1"/>
    <col min="14337" max="14337" width="20.83203125" style="1" bestFit="1" customWidth="1"/>
    <col min="14338" max="14338" width="20.83203125" style="1" customWidth="1"/>
    <col min="14339" max="14342" width="12.33203125" style="1" bestFit="1" customWidth="1"/>
    <col min="14343" max="14343" width="13.5" style="1" bestFit="1" customWidth="1"/>
    <col min="14344" max="14590" width="8.83203125" style="1"/>
    <col min="14591" max="14591" width="7.5" style="1" bestFit="1" customWidth="1"/>
    <col min="14592" max="14592" width="62.33203125" style="1" bestFit="1" customWidth="1"/>
    <col min="14593" max="14593" width="20.83203125" style="1" bestFit="1" customWidth="1"/>
    <col min="14594" max="14594" width="20.83203125" style="1" customWidth="1"/>
    <col min="14595" max="14598" width="12.33203125" style="1" bestFit="1" customWidth="1"/>
    <col min="14599" max="14599" width="13.5" style="1" bestFit="1" customWidth="1"/>
    <col min="14600" max="14846" width="8.83203125" style="1"/>
    <col min="14847" max="14847" width="7.5" style="1" bestFit="1" customWidth="1"/>
    <col min="14848" max="14848" width="62.33203125" style="1" bestFit="1" customWidth="1"/>
    <col min="14849" max="14849" width="20.83203125" style="1" bestFit="1" customWidth="1"/>
    <col min="14850" max="14850" width="20.83203125" style="1" customWidth="1"/>
    <col min="14851" max="14854" width="12.33203125" style="1" bestFit="1" customWidth="1"/>
    <col min="14855" max="14855" width="13.5" style="1" bestFit="1" customWidth="1"/>
    <col min="14856" max="15102" width="8.83203125" style="1"/>
    <col min="15103" max="15103" width="7.5" style="1" bestFit="1" customWidth="1"/>
    <col min="15104" max="15104" width="62.33203125" style="1" bestFit="1" customWidth="1"/>
    <col min="15105" max="15105" width="20.83203125" style="1" bestFit="1" customWidth="1"/>
    <col min="15106" max="15106" width="20.83203125" style="1" customWidth="1"/>
    <col min="15107" max="15110" width="12.33203125" style="1" bestFit="1" customWidth="1"/>
    <col min="15111" max="15111" width="13.5" style="1" bestFit="1" customWidth="1"/>
    <col min="15112" max="15358" width="8.83203125" style="1"/>
    <col min="15359" max="15359" width="7.5" style="1" bestFit="1" customWidth="1"/>
    <col min="15360" max="15360" width="62.33203125" style="1" bestFit="1" customWidth="1"/>
    <col min="15361" max="15361" width="20.83203125" style="1" bestFit="1" customWidth="1"/>
    <col min="15362" max="15362" width="20.83203125" style="1" customWidth="1"/>
    <col min="15363" max="15366" width="12.33203125" style="1" bestFit="1" customWidth="1"/>
    <col min="15367" max="15367" width="13.5" style="1" bestFit="1" customWidth="1"/>
    <col min="15368" max="15614" width="8.83203125" style="1"/>
    <col min="15615" max="15615" width="7.5" style="1" bestFit="1" customWidth="1"/>
    <col min="15616" max="15616" width="62.33203125" style="1" bestFit="1" customWidth="1"/>
    <col min="15617" max="15617" width="20.83203125" style="1" bestFit="1" customWidth="1"/>
    <col min="15618" max="15618" width="20.83203125" style="1" customWidth="1"/>
    <col min="15619" max="15622" width="12.33203125" style="1" bestFit="1" customWidth="1"/>
    <col min="15623" max="15623" width="13.5" style="1" bestFit="1" customWidth="1"/>
    <col min="15624" max="15870" width="8.83203125" style="1"/>
    <col min="15871" max="15871" width="7.5" style="1" bestFit="1" customWidth="1"/>
    <col min="15872" max="15872" width="62.33203125" style="1" bestFit="1" customWidth="1"/>
    <col min="15873" max="15873" width="20.83203125" style="1" bestFit="1" customWidth="1"/>
    <col min="15874" max="15874" width="20.83203125" style="1" customWidth="1"/>
    <col min="15875" max="15878" width="12.33203125" style="1" bestFit="1" customWidth="1"/>
    <col min="15879" max="15879" width="13.5" style="1" bestFit="1" customWidth="1"/>
    <col min="15880" max="16126" width="8.83203125" style="1"/>
    <col min="16127" max="16127" width="7.5" style="1" bestFit="1" customWidth="1"/>
    <col min="16128" max="16128" width="62.33203125" style="1" bestFit="1" customWidth="1"/>
    <col min="16129" max="16129" width="20.83203125" style="1" bestFit="1" customWidth="1"/>
    <col min="16130" max="16130" width="20.83203125" style="1" customWidth="1"/>
    <col min="16131" max="16134" width="12.33203125" style="1" bestFit="1" customWidth="1"/>
    <col min="16135" max="16135" width="13.5" style="1" bestFit="1" customWidth="1"/>
    <col min="16136" max="16384" width="8.83203125" style="1"/>
  </cols>
  <sheetData>
    <row r="1" spans="1:7" x14ac:dyDescent="0.2">
      <c r="A1" s="33" t="s">
        <v>520</v>
      </c>
      <c r="B1" s="33"/>
      <c r="C1" s="33"/>
      <c r="D1" s="33"/>
      <c r="E1" s="33"/>
      <c r="F1" s="33"/>
      <c r="G1" s="33"/>
    </row>
    <row r="2" spans="1:7" x14ac:dyDescent="0.2">
      <c r="A2" s="34" t="s">
        <v>530</v>
      </c>
      <c r="B2" s="34"/>
      <c r="C2" s="34"/>
      <c r="D2" s="34"/>
      <c r="E2" s="34"/>
      <c r="F2" s="34"/>
      <c r="G2" s="34"/>
    </row>
    <row r="3" spans="1:7" x14ac:dyDescent="0.2">
      <c r="E3" s="3"/>
      <c r="F3" s="3"/>
      <c r="G3" s="3"/>
    </row>
    <row r="4" spans="1:7" x14ac:dyDescent="0.2">
      <c r="A4" s="4" t="s">
        <v>522</v>
      </c>
      <c r="B4" s="5" t="s">
        <v>523</v>
      </c>
      <c r="C4" s="19" t="s">
        <v>524</v>
      </c>
      <c r="D4" s="19" t="s">
        <v>525</v>
      </c>
      <c r="E4" s="19" t="s">
        <v>526</v>
      </c>
      <c r="F4" s="19" t="s">
        <v>527</v>
      </c>
      <c r="G4" s="19" t="s">
        <v>10</v>
      </c>
    </row>
    <row r="5" spans="1:7" ht="21" thickBot="1" x14ac:dyDescent="0.25">
      <c r="A5" s="6"/>
      <c r="E5" s="3"/>
      <c r="F5" s="3"/>
      <c r="G5" s="3"/>
    </row>
    <row r="6" spans="1:7" ht="21" thickBot="1" x14ac:dyDescent="0.25">
      <c r="A6" s="7">
        <v>1</v>
      </c>
      <c r="B6" s="8" t="s">
        <v>14</v>
      </c>
      <c r="C6" s="9">
        <v>5266</v>
      </c>
      <c r="D6" s="10">
        <f>256+214+194+214</f>
        <v>878</v>
      </c>
      <c r="E6" s="11">
        <f>192+177+154+140</f>
        <v>663</v>
      </c>
      <c r="F6" s="11">
        <f>158+190+171+223</f>
        <v>742</v>
      </c>
      <c r="G6" s="11">
        <f t="shared" ref="G6:G20" si="0">SUM(C6:F6)</f>
        <v>7549</v>
      </c>
    </row>
    <row r="7" spans="1:7" ht="21" thickBot="1" x14ac:dyDescent="0.25">
      <c r="A7" s="12">
        <f t="shared" ref="A7:A20" si="1">A6+1</f>
        <v>2</v>
      </c>
      <c r="B7" s="8" t="s">
        <v>200</v>
      </c>
      <c r="C7" s="9">
        <v>5100</v>
      </c>
      <c r="D7" s="13">
        <f>212+220+188+206</f>
        <v>826</v>
      </c>
      <c r="E7" s="14">
        <f>199+185+140+230</f>
        <v>754</v>
      </c>
      <c r="F7" s="14">
        <f>176+165+175+157</f>
        <v>673</v>
      </c>
      <c r="G7" s="11">
        <f t="shared" si="0"/>
        <v>7353</v>
      </c>
    </row>
    <row r="8" spans="1:7" ht="21" thickBot="1" x14ac:dyDescent="0.25">
      <c r="A8" s="12">
        <f t="shared" si="1"/>
        <v>3</v>
      </c>
      <c r="B8" s="8" t="s">
        <v>207</v>
      </c>
      <c r="C8" s="9">
        <v>4907</v>
      </c>
      <c r="D8" s="10">
        <f>195+194+171+223</f>
        <v>783</v>
      </c>
      <c r="E8" s="11">
        <f>177+196+168+214</f>
        <v>755</v>
      </c>
      <c r="F8" s="11">
        <f>190+157+178+233</f>
        <v>758</v>
      </c>
      <c r="G8" s="11">
        <f t="shared" si="0"/>
        <v>7203</v>
      </c>
    </row>
    <row r="9" spans="1:7" ht="21" thickBot="1" x14ac:dyDescent="0.25">
      <c r="A9" s="12">
        <f t="shared" si="1"/>
        <v>4</v>
      </c>
      <c r="B9" s="8" t="s">
        <v>215</v>
      </c>
      <c r="C9" s="9">
        <v>4456</v>
      </c>
      <c r="D9" s="13">
        <f>151+170+190+175</f>
        <v>686</v>
      </c>
      <c r="E9" s="14">
        <f>224+180+162+190</f>
        <v>756</v>
      </c>
      <c r="F9" s="14">
        <f>174+187+181+179</f>
        <v>721</v>
      </c>
      <c r="G9" s="11">
        <f t="shared" si="0"/>
        <v>6619</v>
      </c>
    </row>
    <row r="10" spans="1:7" ht="21" thickBot="1" x14ac:dyDescent="0.25">
      <c r="A10" s="12">
        <f t="shared" si="1"/>
        <v>5</v>
      </c>
      <c r="B10" s="8" t="s">
        <v>210</v>
      </c>
      <c r="C10" s="9">
        <v>4505</v>
      </c>
      <c r="D10" s="10">
        <f>189+193+169+175</f>
        <v>726</v>
      </c>
      <c r="E10" s="11">
        <f>160+171+144+160</f>
        <v>635</v>
      </c>
      <c r="F10" s="11">
        <f>211+184+154+193</f>
        <v>742</v>
      </c>
      <c r="G10" s="11">
        <f t="shared" si="0"/>
        <v>6608</v>
      </c>
    </row>
    <row r="11" spans="1:7" ht="21" thickBot="1" x14ac:dyDescent="0.25">
      <c r="A11" s="12">
        <f t="shared" si="1"/>
        <v>6</v>
      </c>
      <c r="B11" s="8" t="s">
        <v>28</v>
      </c>
      <c r="C11" s="9">
        <v>4419</v>
      </c>
      <c r="D11" s="24">
        <f>179+135+170+193</f>
        <v>677</v>
      </c>
      <c r="E11" s="25">
        <f>156+202+148+161</f>
        <v>667</v>
      </c>
      <c r="F11" s="25">
        <f>221+222+197+170</f>
        <v>810</v>
      </c>
      <c r="G11" s="11">
        <f t="shared" si="0"/>
        <v>6573</v>
      </c>
    </row>
    <row r="12" spans="1:7" s="15" customFormat="1" ht="21" thickBot="1" x14ac:dyDescent="0.25">
      <c r="A12" s="12">
        <f t="shared" si="1"/>
        <v>7</v>
      </c>
      <c r="B12" s="8" t="s">
        <v>37</v>
      </c>
      <c r="C12" s="9">
        <v>4502</v>
      </c>
      <c r="D12" s="13">
        <f>158+181+187+198</f>
        <v>724</v>
      </c>
      <c r="E12" s="14">
        <f>203+126+127+153</f>
        <v>609</v>
      </c>
      <c r="F12" s="14">
        <f>171+179+214+146</f>
        <v>710</v>
      </c>
      <c r="G12" s="11">
        <f t="shared" si="0"/>
        <v>6545</v>
      </c>
    </row>
    <row r="13" spans="1:7" ht="21" thickBot="1" x14ac:dyDescent="0.25">
      <c r="A13" s="12">
        <f t="shared" si="1"/>
        <v>8</v>
      </c>
      <c r="B13" s="8" t="s">
        <v>205</v>
      </c>
      <c r="C13" s="9">
        <v>4455</v>
      </c>
      <c r="D13" s="10">
        <f>176+162+150+184</f>
        <v>672</v>
      </c>
      <c r="E13" s="11">
        <f>173+175+158+189</f>
        <v>695</v>
      </c>
      <c r="F13" s="11">
        <f>157+151+177+167</f>
        <v>652</v>
      </c>
      <c r="G13" s="11">
        <f t="shared" si="0"/>
        <v>6474</v>
      </c>
    </row>
    <row r="14" spans="1:7" ht="21" thickBot="1" x14ac:dyDescent="0.25">
      <c r="A14" s="12">
        <f t="shared" si="1"/>
        <v>9</v>
      </c>
      <c r="B14" s="8" t="s">
        <v>63</v>
      </c>
      <c r="C14" s="9">
        <v>4244</v>
      </c>
      <c r="D14" s="26">
        <f>187+194+190+152</f>
        <v>723</v>
      </c>
      <c r="E14" s="27">
        <f>148+182+151+191</f>
        <v>672</v>
      </c>
      <c r="F14" s="27">
        <f>217+162+161+241</f>
        <v>781</v>
      </c>
      <c r="G14" s="11">
        <f t="shared" si="0"/>
        <v>6420</v>
      </c>
    </row>
    <row r="15" spans="1:7" ht="21" thickBot="1" x14ac:dyDescent="0.25">
      <c r="A15" s="12">
        <f t="shared" si="1"/>
        <v>10</v>
      </c>
      <c r="B15" s="8" t="s">
        <v>42</v>
      </c>
      <c r="C15" s="9">
        <v>3939</v>
      </c>
      <c r="D15" s="10">
        <f>144+157+142+189</f>
        <v>632</v>
      </c>
      <c r="E15" s="11">
        <f>157+197+209+188</f>
        <v>751</v>
      </c>
      <c r="F15" s="11">
        <f>154+171+150+211</f>
        <v>686</v>
      </c>
      <c r="G15" s="11">
        <f t="shared" si="0"/>
        <v>6008</v>
      </c>
    </row>
    <row r="16" spans="1:7" ht="21" thickBot="1" x14ac:dyDescent="0.25">
      <c r="A16" s="12">
        <f t="shared" si="1"/>
        <v>11</v>
      </c>
      <c r="B16" s="8" t="s">
        <v>58</v>
      </c>
      <c r="C16" s="9">
        <v>4039</v>
      </c>
      <c r="D16" s="10">
        <f>147+127+113+185</f>
        <v>572</v>
      </c>
      <c r="E16" s="11">
        <f>170+174+153+174</f>
        <v>671</v>
      </c>
      <c r="F16" s="11">
        <f>147+135+193+190</f>
        <v>665</v>
      </c>
      <c r="G16" s="11">
        <f t="shared" si="0"/>
        <v>5947</v>
      </c>
    </row>
    <row r="17" spans="1:7" ht="21" thickBot="1" x14ac:dyDescent="0.25">
      <c r="A17" s="12">
        <f t="shared" si="1"/>
        <v>12</v>
      </c>
      <c r="B17" s="8" t="s">
        <v>258</v>
      </c>
      <c r="C17" s="9">
        <v>3915</v>
      </c>
      <c r="D17" s="28">
        <f>215+188+167+126</f>
        <v>696</v>
      </c>
      <c r="E17" s="29">
        <f>144+163+179+186</f>
        <v>672</v>
      </c>
      <c r="F17" s="29">
        <f>171+158+164+145</f>
        <v>638</v>
      </c>
      <c r="G17" s="11">
        <f t="shared" si="0"/>
        <v>5921</v>
      </c>
    </row>
    <row r="18" spans="1:7" ht="21" thickBot="1" x14ac:dyDescent="0.25">
      <c r="A18" s="12">
        <f t="shared" si="1"/>
        <v>13</v>
      </c>
      <c r="B18" s="8" t="s">
        <v>48</v>
      </c>
      <c r="C18" s="9">
        <v>4021</v>
      </c>
      <c r="D18" s="10">
        <f>173+161+128+194</f>
        <v>656</v>
      </c>
      <c r="E18" s="11">
        <f>161+134+143+183</f>
        <v>621</v>
      </c>
      <c r="F18" s="14">
        <f>142+167+115+163</f>
        <v>587</v>
      </c>
      <c r="G18" s="11">
        <f t="shared" si="0"/>
        <v>5885</v>
      </c>
    </row>
    <row r="19" spans="1:7" ht="21" thickBot="1" x14ac:dyDescent="0.25">
      <c r="A19" s="12">
        <f t="shared" si="1"/>
        <v>14</v>
      </c>
      <c r="B19" s="8" t="s">
        <v>23</v>
      </c>
      <c r="C19" s="9">
        <v>3922</v>
      </c>
      <c r="D19" s="10">
        <f>139+176+140+188</f>
        <v>643</v>
      </c>
      <c r="E19" s="11">
        <f>135+143+135+133</f>
        <v>546</v>
      </c>
      <c r="F19" s="30">
        <f>142+186+134+166</f>
        <v>628</v>
      </c>
      <c r="G19" s="11">
        <f t="shared" si="0"/>
        <v>5739</v>
      </c>
    </row>
    <row r="20" spans="1:7" ht="21" thickBot="1" x14ac:dyDescent="0.25">
      <c r="A20" s="12">
        <f t="shared" si="1"/>
        <v>15</v>
      </c>
      <c r="B20" s="8" t="s">
        <v>242</v>
      </c>
      <c r="C20" s="9">
        <v>3877</v>
      </c>
      <c r="D20" s="10">
        <f>143+149+131+184</f>
        <v>607</v>
      </c>
      <c r="E20" s="11">
        <f>128+163+162+190</f>
        <v>643</v>
      </c>
      <c r="F20" s="11">
        <f>132+158+145+132</f>
        <v>567</v>
      </c>
      <c r="G20" s="11">
        <f t="shared" si="0"/>
        <v>5694</v>
      </c>
    </row>
    <row r="21" spans="1:7" s="15" customFormat="1" x14ac:dyDescent="0.2">
      <c r="B21" s="16"/>
      <c r="C21" s="16"/>
      <c r="D21" s="16"/>
      <c r="E21" s="17"/>
      <c r="F21" s="17"/>
      <c r="G21" s="17"/>
    </row>
    <row r="22" spans="1:7" s="15" customFormat="1" x14ac:dyDescent="0.2">
      <c r="B22" s="16"/>
      <c r="C22" s="16"/>
      <c r="D22" s="16"/>
      <c r="E22" s="17"/>
      <c r="F22" s="17"/>
      <c r="G22" s="17"/>
    </row>
  </sheetData>
  <mergeCells count="2">
    <mergeCell ref="A1:G1"/>
    <mergeCell ref="A2:G2"/>
  </mergeCells>
  <pageMargins left="0.7" right="0.7" top="0.75" bottom="0.75" header="0.3" footer="0.3"/>
  <pageSetup scale="79" orientation="landscape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Button 2">
              <controlPr defaultSize="0" print="0" autoFill="0" autoPict="0">
                <anchor moveWithCells="1" sizeWithCells="1">
                  <from>
                    <xdr:col>7</xdr:col>
                    <xdr:colOff>203200</xdr:colOff>
                    <xdr:row>5</xdr:row>
                    <xdr:rowOff>0</xdr:rowOff>
                  </from>
                  <to>
                    <xdr:col>8</xdr:col>
                    <xdr:colOff>203200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workbookViewId="0">
      <selection activeCell="B7" sqref="B7"/>
    </sheetView>
  </sheetViews>
  <sheetFormatPr baseColWidth="10" defaultColWidth="8.83203125" defaultRowHeight="20" x14ac:dyDescent="0.2"/>
  <cols>
    <col min="1" max="1" width="7.5" style="1" bestFit="1" customWidth="1"/>
    <col min="2" max="2" width="62.33203125" style="2" bestFit="1" customWidth="1"/>
    <col min="3" max="3" width="20.83203125" style="2" bestFit="1" customWidth="1"/>
    <col min="4" max="4" width="15.1640625" style="2" bestFit="1" customWidth="1"/>
    <col min="5" max="5" width="18" style="17" customWidth="1"/>
    <col min="6" max="6" width="16.83203125" style="17" bestFit="1" customWidth="1"/>
    <col min="7" max="7" width="12.33203125" style="17" customWidth="1"/>
    <col min="8" max="254" width="8.83203125" style="1"/>
    <col min="255" max="255" width="7.5" style="1" bestFit="1" customWidth="1"/>
    <col min="256" max="256" width="62.33203125" style="1" bestFit="1" customWidth="1"/>
    <col min="257" max="257" width="20.83203125" style="1" bestFit="1" customWidth="1"/>
    <col min="258" max="258" width="20.83203125" style="1" customWidth="1"/>
    <col min="259" max="262" width="12.33203125" style="1" bestFit="1" customWidth="1"/>
    <col min="263" max="263" width="13.5" style="1" bestFit="1" customWidth="1"/>
    <col min="264" max="510" width="8.83203125" style="1"/>
    <col min="511" max="511" width="7.5" style="1" bestFit="1" customWidth="1"/>
    <col min="512" max="512" width="62.33203125" style="1" bestFit="1" customWidth="1"/>
    <col min="513" max="513" width="20.83203125" style="1" bestFit="1" customWidth="1"/>
    <col min="514" max="514" width="20.83203125" style="1" customWidth="1"/>
    <col min="515" max="518" width="12.33203125" style="1" bestFit="1" customWidth="1"/>
    <col min="519" max="519" width="13.5" style="1" bestFit="1" customWidth="1"/>
    <col min="520" max="766" width="8.83203125" style="1"/>
    <col min="767" max="767" width="7.5" style="1" bestFit="1" customWidth="1"/>
    <col min="768" max="768" width="62.33203125" style="1" bestFit="1" customWidth="1"/>
    <col min="769" max="769" width="20.83203125" style="1" bestFit="1" customWidth="1"/>
    <col min="770" max="770" width="20.83203125" style="1" customWidth="1"/>
    <col min="771" max="774" width="12.33203125" style="1" bestFit="1" customWidth="1"/>
    <col min="775" max="775" width="13.5" style="1" bestFit="1" customWidth="1"/>
    <col min="776" max="1022" width="8.83203125" style="1"/>
    <col min="1023" max="1023" width="7.5" style="1" bestFit="1" customWidth="1"/>
    <col min="1024" max="1024" width="62.33203125" style="1" bestFit="1" customWidth="1"/>
    <col min="1025" max="1025" width="20.83203125" style="1" bestFit="1" customWidth="1"/>
    <col min="1026" max="1026" width="20.83203125" style="1" customWidth="1"/>
    <col min="1027" max="1030" width="12.33203125" style="1" bestFit="1" customWidth="1"/>
    <col min="1031" max="1031" width="13.5" style="1" bestFit="1" customWidth="1"/>
    <col min="1032" max="1278" width="8.83203125" style="1"/>
    <col min="1279" max="1279" width="7.5" style="1" bestFit="1" customWidth="1"/>
    <col min="1280" max="1280" width="62.33203125" style="1" bestFit="1" customWidth="1"/>
    <col min="1281" max="1281" width="20.83203125" style="1" bestFit="1" customWidth="1"/>
    <col min="1282" max="1282" width="20.83203125" style="1" customWidth="1"/>
    <col min="1283" max="1286" width="12.33203125" style="1" bestFit="1" customWidth="1"/>
    <col min="1287" max="1287" width="13.5" style="1" bestFit="1" customWidth="1"/>
    <col min="1288" max="1534" width="8.83203125" style="1"/>
    <col min="1535" max="1535" width="7.5" style="1" bestFit="1" customWidth="1"/>
    <col min="1536" max="1536" width="62.33203125" style="1" bestFit="1" customWidth="1"/>
    <col min="1537" max="1537" width="20.83203125" style="1" bestFit="1" customWidth="1"/>
    <col min="1538" max="1538" width="20.83203125" style="1" customWidth="1"/>
    <col min="1539" max="1542" width="12.33203125" style="1" bestFit="1" customWidth="1"/>
    <col min="1543" max="1543" width="13.5" style="1" bestFit="1" customWidth="1"/>
    <col min="1544" max="1790" width="8.83203125" style="1"/>
    <col min="1791" max="1791" width="7.5" style="1" bestFit="1" customWidth="1"/>
    <col min="1792" max="1792" width="62.33203125" style="1" bestFit="1" customWidth="1"/>
    <col min="1793" max="1793" width="20.83203125" style="1" bestFit="1" customWidth="1"/>
    <col min="1794" max="1794" width="20.83203125" style="1" customWidth="1"/>
    <col min="1795" max="1798" width="12.33203125" style="1" bestFit="1" customWidth="1"/>
    <col min="1799" max="1799" width="13.5" style="1" bestFit="1" customWidth="1"/>
    <col min="1800" max="2046" width="8.83203125" style="1"/>
    <col min="2047" max="2047" width="7.5" style="1" bestFit="1" customWidth="1"/>
    <col min="2048" max="2048" width="62.33203125" style="1" bestFit="1" customWidth="1"/>
    <col min="2049" max="2049" width="20.83203125" style="1" bestFit="1" customWidth="1"/>
    <col min="2050" max="2050" width="20.83203125" style="1" customWidth="1"/>
    <col min="2051" max="2054" width="12.33203125" style="1" bestFit="1" customWidth="1"/>
    <col min="2055" max="2055" width="13.5" style="1" bestFit="1" customWidth="1"/>
    <col min="2056" max="2302" width="8.83203125" style="1"/>
    <col min="2303" max="2303" width="7.5" style="1" bestFit="1" customWidth="1"/>
    <col min="2304" max="2304" width="62.33203125" style="1" bestFit="1" customWidth="1"/>
    <col min="2305" max="2305" width="20.83203125" style="1" bestFit="1" customWidth="1"/>
    <col min="2306" max="2306" width="20.83203125" style="1" customWidth="1"/>
    <col min="2307" max="2310" width="12.33203125" style="1" bestFit="1" customWidth="1"/>
    <col min="2311" max="2311" width="13.5" style="1" bestFit="1" customWidth="1"/>
    <col min="2312" max="2558" width="8.83203125" style="1"/>
    <col min="2559" max="2559" width="7.5" style="1" bestFit="1" customWidth="1"/>
    <col min="2560" max="2560" width="62.33203125" style="1" bestFit="1" customWidth="1"/>
    <col min="2561" max="2561" width="20.83203125" style="1" bestFit="1" customWidth="1"/>
    <col min="2562" max="2562" width="20.83203125" style="1" customWidth="1"/>
    <col min="2563" max="2566" width="12.33203125" style="1" bestFit="1" customWidth="1"/>
    <col min="2567" max="2567" width="13.5" style="1" bestFit="1" customWidth="1"/>
    <col min="2568" max="2814" width="8.83203125" style="1"/>
    <col min="2815" max="2815" width="7.5" style="1" bestFit="1" customWidth="1"/>
    <col min="2816" max="2816" width="62.33203125" style="1" bestFit="1" customWidth="1"/>
    <col min="2817" max="2817" width="20.83203125" style="1" bestFit="1" customWidth="1"/>
    <col min="2818" max="2818" width="20.83203125" style="1" customWidth="1"/>
    <col min="2819" max="2822" width="12.33203125" style="1" bestFit="1" customWidth="1"/>
    <col min="2823" max="2823" width="13.5" style="1" bestFit="1" customWidth="1"/>
    <col min="2824" max="3070" width="8.83203125" style="1"/>
    <col min="3071" max="3071" width="7.5" style="1" bestFit="1" customWidth="1"/>
    <col min="3072" max="3072" width="62.33203125" style="1" bestFit="1" customWidth="1"/>
    <col min="3073" max="3073" width="20.83203125" style="1" bestFit="1" customWidth="1"/>
    <col min="3074" max="3074" width="20.83203125" style="1" customWidth="1"/>
    <col min="3075" max="3078" width="12.33203125" style="1" bestFit="1" customWidth="1"/>
    <col min="3079" max="3079" width="13.5" style="1" bestFit="1" customWidth="1"/>
    <col min="3080" max="3326" width="8.83203125" style="1"/>
    <col min="3327" max="3327" width="7.5" style="1" bestFit="1" customWidth="1"/>
    <col min="3328" max="3328" width="62.33203125" style="1" bestFit="1" customWidth="1"/>
    <col min="3329" max="3329" width="20.83203125" style="1" bestFit="1" customWidth="1"/>
    <col min="3330" max="3330" width="20.83203125" style="1" customWidth="1"/>
    <col min="3331" max="3334" width="12.33203125" style="1" bestFit="1" customWidth="1"/>
    <col min="3335" max="3335" width="13.5" style="1" bestFit="1" customWidth="1"/>
    <col min="3336" max="3582" width="8.83203125" style="1"/>
    <col min="3583" max="3583" width="7.5" style="1" bestFit="1" customWidth="1"/>
    <col min="3584" max="3584" width="62.33203125" style="1" bestFit="1" customWidth="1"/>
    <col min="3585" max="3585" width="20.83203125" style="1" bestFit="1" customWidth="1"/>
    <col min="3586" max="3586" width="20.83203125" style="1" customWidth="1"/>
    <col min="3587" max="3590" width="12.33203125" style="1" bestFit="1" customWidth="1"/>
    <col min="3591" max="3591" width="13.5" style="1" bestFit="1" customWidth="1"/>
    <col min="3592" max="3838" width="8.83203125" style="1"/>
    <col min="3839" max="3839" width="7.5" style="1" bestFit="1" customWidth="1"/>
    <col min="3840" max="3840" width="62.33203125" style="1" bestFit="1" customWidth="1"/>
    <col min="3841" max="3841" width="20.83203125" style="1" bestFit="1" customWidth="1"/>
    <col min="3842" max="3842" width="20.83203125" style="1" customWidth="1"/>
    <col min="3843" max="3846" width="12.33203125" style="1" bestFit="1" customWidth="1"/>
    <col min="3847" max="3847" width="13.5" style="1" bestFit="1" customWidth="1"/>
    <col min="3848" max="4094" width="8.83203125" style="1"/>
    <col min="4095" max="4095" width="7.5" style="1" bestFit="1" customWidth="1"/>
    <col min="4096" max="4096" width="62.33203125" style="1" bestFit="1" customWidth="1"/>
    <col min="4097" max="4097" width="20.83203125" style="1" bestFit="1" customWidth="1"/>
    <col min="4098" max="4098" width="20.83203125" style="1" customWidth="1"/>
    <col min="4099" max="4102" width="12.33203125" style="1" bestFit="1" customWidth="1"/>
    <col min="4103" max="4103" width="13.5" style="1" bestFit="1" customWidth="1"/>
    <col min="4104" max="4350" width="8.83203125" style="1"/>
    <col min="4351" max="4351" width="7.5" style="1" bestFit="1" customWidth="1"/>
    <col min="4352" max="4352" width="62.33203125" style="1" bestFit="1" customWidth="1"/>
    <col min="4353" max="4353" width="20.83203125" style="1" bestFit="1" customWidth="1"/>
    <col min="4354" max="4354" width="20.83203125" style="1" customWidth="1"/>
    <col min="4355" max="4358" width="12.33203125" style="1" bestFit="1" customWidth="1"/>
    <col min="4359" max="4359" width="13.5" style="1" bestFit="1" customWidth="1"/>
    <col min="4360" max="4606" width="8.83203125" style="1"/>
    <col min="4607" max="4607" width="7.5" style="1" bestFit="1" customWidth="1"/>
    <col min="4608" max="4608" width="62.33203125" style="1" bestFit="1" customWidth="1"/>
    <col min="4609" max="4609" width="20.83203125" style="1" bestFit="1" customWidth="1"/>
    <col min="4610" max="4610" width="20.83203125" style="1" customWidth="1"/>
    <col min="4611" max="4614" width="12.33203125" style="1" bestFit="1" customWidth="1"/>
    <col min="4615" max="4615" width="13.5" style="1" bestFit="1" customWidth="1"/>
    <col min="4616" max="4862" width="8.83203125" style="1"/>
    <col min="4863" max="4863" width="7.5" style="1" bestFit="1" customWidth="1"/>
    <col min="4864" max="4864" width="62.33203125" style="1" bestFit="1" customWidth="1"/>
    <col min="4865" max="4865" width="20.83203125" style="1" bestFit="1" customWidth="1"/>
    <col min="4866" max="4866" width="20.83203125" style="1" customWidth="1"/>
    <col min="4867" max="4870" width="12.33203125" style="1" bestFit="1" customWidth="1"/>
    <col min="4871" max="4871" width="13.5" style="1" bestFit="1" customWidth="1"/>
    <col min="4872" max="5118" width="8.83203125" style="1"/>
    <col min="5119" max="5119" width="7.5" style="1" bestFit="1" customWidth="1"/>
    <col min="5120" max="5120" width="62.33203125" style="1" bestFit="1" customWidth="1"/>
    <col min="5121" max="5121" width="20.83203125" style="1" bestFit="1" customWidth="1"/>
    <col min="5122" max="5122" width="20.83203125" style="1" customWidth="1"/>
    <col min="5123" max="5126" width="12.33203125" style="1" bestFit="1" customWidth="1"/>
    <col min="5127" max="5127" width="13.5" style="1" bestFit="1" customWidth="1"/>
    <col min="5128" max="5374" width="8.83203125" style="1"/>
    <col min="5375" max="5375" width="7.5" style="1" bestFit="1" customWidth="1"/>
    <col min="5376" max="5376" width="62.33203125" style="1" bestFit="1" customWidth="1"/>
    <col min="5377" max="5377" width="20.83203125" style="1" bestFit="1" customWidth="1"/>
    <col min="5378" max="5378" width="20.83203125" style="1" customWidth="1"/>
    <col min="5379" max="5382" width="12.33203125" style="1" bestFit="1" customWidth="1"/>
    <col min="5383" max="5383" width="13.5" style="1" bestFit="1" customWidth="1"/>
    <col min="5384" max="5630" width="8.83203125" style="1"/>
    <col min="5631" max="5631" width="7.5" style="1" bestFit="1" customWidth="1"/>
    <col min="5632" max="5632" width="62.33203125" style="1" bestFit="1" customWidth="1"/>
    <col min="5633" max="5633" width="20.83203125" style="1" bestFit="1" customWidth="1"/>
    <col min="5634" max="5634" width="20.83203125" style="1" customWidth="1"/>
    <col min="5635" max="5638" width="12.33203125" style="1" bestFit="1" customWidth="1"/>
    <col min="5639" max="5639" width="13.5" style="1" bestFit="1" customWidth="1"/>
    <col min="5640" max="5886" width="8.83203125" style="1"/>
    <col min="5887" max="5887" width="7.5" style="1" bestFit="1" customWidth="1"/>
    <col min="5888" max="5888" width="62.33203125" style="1" bestFit="1" customWidth="1"/>
    <col min="5889" max="5889" width="20.83203125" style="1" bestFit="1" customWidth="1"/>
    <col min="5890" max="5890" width="20.83203125" style="1" customWidth="1"/>
    <col min="5891" max="5894" width="12.33203125" style="1" bestFit="1" customWidth="1"/>
    <col min="5895" max="5895" width="13.5" style="1" bestFit="1" customWidth="1"/>
    <col min="5896" max="6142" width="8.83203125" style="1"/>
    <col min="6143" max="6143" width="7.5" style="1" bestFit="1" customWidth="1"/>
    <col min="6144" max="6144" width="62.33203125" style="1" bestFit="1" customWidth="1"/>
    <col min="6145" max="6145" width="20.83203125" style="1" bestFit="1" customWidth="1"/>
    <col min="6146" max="6146" width="20.83203125" style="1" customWidth="1"/>
    <col min="6147" max="6150" width="12.33203125" style="1" bestFit="1" customWidth="1"/>
    <col min="6151" max="6151" width="13.5" style="1" bestFit="1" customWidth="1"/>
    <col min="6152" max="6398" width="8.83203125" style="1"/>
    <col min="6399" max="6399" width="7.5" style="1" bestFit="1" customWidth="1"/>
    <col min="6400" max="6400" width="62.33203125" style="1" bestFit="1" customWidth="1"/>
    <col min="6401" max="6401" width="20.83203125" style="1" bestFit="1" customWidth="1"/>
    <col min="6402" max="6402" width="20.83203125" style="1" customWidth="1"/>
    <col min="6403" max="6406" width="12.33203125" style="1" bestFit="1" customWidth="1"/>
    <col min="6407" max="6407" width="13.5" style="1" bestFit="1" customWidth="1"/>
    <col min="6408" max="6654" width="8.83203125" style="1"/>
    <col min="6655" max="6655" width="7.5" style="1" bestFit="1" customWidth="1"/>
    <col min="6656" max="6656" width="62.33203125" style="1" bestFit="1" customWidth="1"/>
    <col min="6657" max="6657" width="20.83203125" style="1" bestFit="1" customWidth="1"/>
    <col min="6658" max="6658" width="20.83203125" style="1" customWidth="1"/>
    <col min="6659" max="6662" width="12.33203125" style="1" bestFit="1" customWidth="1"/>
    <col min="6663" max="6663" width="13.5" style="1" bestFit="1" customWidth="1"/>
    <col min="6664" max="6910" width="8.83203125" style="1"/>
    <col min="6911" max="6911" width="7.5" style="1" bestFit="1" customWidth="1"/>
    <col min="6912" max="6912" width="62.33203125" style="1" bestFit="1" customWidth="1"/>
    <col min="6913" max="6913" width="20.83203125" style="1" bestFit="1" customWidth="1"/>
    <col min="6914" max="6914" width="20.83203125" style="1" customWidth="1"/>
    <col min="6915" max="6918" width="12.33203125" style="1" bestFit="1" customWidth="1"/>
    <col min="6919" max="6919" width="13.5" style="1" bestFit="1" customWidth="1"/>
    <col min="6920" max="7166" width="8.83203125" style="1"/>
    <col min="7167" max="7167" width="7.5" style="1" bestFit="1" customWidth="1"/>
    <col min="7168" max="7168" width="62.33203125" style="1" bestFit="1" customWidth="1"/>
    <col min="7169" max="7169" width="20.83203125" style="1" bestFit="1" customWidth="1"/>
    <col min="7170" max="7170" width="20.83203125" style="1" customWidth="1"/>
    <col min="7171" max="7174" width="12.33203125" style="1" bestFit="1" customWidth="1"/>
    <col min="7175" max="7175" width="13.5" style="1" bestFit="1" customWidth="1"/>
    <col min="7176" max="7422" width="8.83203125" style="1"/>
    <col min="7423" max="7423" width="7.5" style="1" bestFit="1" customWidth="1"/>
    <col min="7424" max="7424" width="62.33203125" style="1" bestFit="1" customWidth="1"/>
    <col min="7425" max="7425" width="20.83203125" style="1" bestFit="1" customWidth="1"/>
    <col min="7426" max="7426" width="20.83203125" style="1" customWidth="1"/>
    <col min="7427" max="7430" width="12.33203125" style="1" bestFit="1" customWidth="1"/>
    <col min="7431" max="7431" width="13.5" style="1" bestFit="1" customWidth="1"/>
    <col min="7432" max="7678" width="8.83203125" style="1"/>
    <col min="7679" max="7679" width="7.5" style="1" bestFit="1" customWidth="1"/>
    <col min="7680" max="7680" width="62.33203125" style="1" bestFit="1" customWidth="1"/>
    <col min="7681" max="7681" width="20.83203125" style="1" bestFit="1" customWidth="1"/>
    <col min="7682" max="7682" width="20.83203125" style="1" customWidth="1"/>
    <col min="7683" max="7686" width="12.33203125" style="1" bestFit="1" customWidth="1"/>
    <col min="7687" max="7687" width="13.5" style="1" bestFit="1" customWidth="1"/>
    <col min="7688" max="7934" width="8.83203125" style="1"/>
    <col min="7935" max="7935" width="7.5" style="1" bestFit="1" customWidth="1"/>
    <col min="7936" max="7936" width="62.33203125" style="1" bestFit="1" customWidth="1"/>
    <col min="7937" max="7937" width="20.83203125" style="1" bestFit="1" customWidth="1"/>
    <col min="7938" max="7938" width="20.83203125" style="1" customWidth="1"/>
    <col min="7939" max="7942" width="12.33203125" style="1" bestFit="1" customWidth="1"/>
    <col min="7943" max="7943" width="13.5" style="1" bestFit="1" customWidth="1"/>
    <col min="7944" max="8190" width="8.83203125" style="1"/>
    <col min="8191" max="8191" width="7.5" style="1" bestFit="1" customWidth="1"/>
    <col min="8192" max="8192" width="62.33203125" style="1" bestFit="1" customWidth="1"/>
    <col min="8193" max="8193" width="20.83203125" style="1" bestFit="1" customWidth="1"/>
    <col min="8194" max="8194" width="20.83203125" style="1" customWidth="1"/>
    <col min="8195" max="8198" width="12.33203125" style="1" bestFit="1" customWidth="1"/>
    <col min="8199" max="8199" width="13.5" style="1" bestFit="1" customWidth="1"/>
    <col min="8200" max="8446" width="8.83203125" style="1"/>
    <col min="8447" max="8447" width="7.5" style="1" bestFit="1" customWidth="1"/>
    <col min="8448" max="8448" width="62.33203125" style="1" bestFit="1" customWidth="1"/>
    <col min="8449" max="8449" width="20.83203125" style="1" bestFit="1" customWidth="1"/>
    <col min="8450" max="8450" width="20.83203125" style="1" customWidth="1"/>
    <col min="8451" max="8454" width="12.33203125" style="1" bestFit="1" customWidth="1"/>
    <col min="8455" max="8455" width="13.5" style="1" bestFit="1" customWidth="1"/>
    <col min="8456" max="8702" width="8.83203125" style="1"/>
    <col min="8703" max="8703" width="7.5" style="1" bestFit="1" customWidth="1"/>
    <col min="8704" max="8704" width="62.33203125" style="1" bestFit="1" customWidth="1"/>
    <col min="8705" max="8705" width="20.83203125" style="1" bestFit="1" customWidth="1"/>
    <col min="8706" max="8706" width="20.83203125" style="1" customWidth="1"/>
    <col min="8707" max="8710" width="12.33203125" style="1" bestFit="1" customWidth="1"/>
    <col min="8711" max="8711" width="13.5" style="1" bestFit="1" customWidth="1"/>
    <col min="8712" max="8958" width="8.83203125" style="1"/>
    <col min="8959" max="8959" width="7.5" style="1" bestFit="1" customWidth="1"/>
    <col min="8960" max="8960" width="62.33203125" style="1" bestFit="1" customWidth="1"/>
    <col min="8961" max="8961" width="20.83203125" style="1" bestFit="1" customWidth="1"/>
    <col min="8962" max="8962" width="20.83203125" style="1" customWidth="1"/>
    <col min="8963" max="8966" width="12.33203125" style="1" bestFit="1" customWidth="1"/>
    <col min="8967" max="8967" width="13.5" style="1" bestFit="1" customWidth="1"/>
    <col min="8968" max="9214" width="8.83203125" style="1"/>
    <col min="9215" max="9215" width="7.5" style="1" bestFit="1" customWidth="1"/>
    <col min="9216" max="9216" width="62.33203125" style="1" bestFit="1" customWidth="1"/>
    <col min="9217" max="9217" width="20.83203125" style="1" bestFit="1" customWidth="1"/>
    <col min="9218" max="9218" width="20.83203125" style="1" customWidth="1"/>
    <col min="9219" max="9222" width="12.33203125" style="1" bestFit="1" customWidth="1"/>
    <col min="9223" max="9223" width="13.5" style="1" bestFit="1" customWidth="1"/>
    <col min="9224" max="9470" width="8.83203125" style="1"/>
    <col min="9471" max="9471" width="7.5" style="1" bestFit="1" customWidth="1"/>
    <col min="9472" max="9472" width="62.33203125" style="1" bestFit="1" customWidth="1"/>
    <col min="9473" max="9473" width="20.83203125" style="1" bestFit="1" customWidth="1"/>
    <col min="9474" max="9474" width="20.83203125" style="1" customWidth="1"/>
    <col min="9475" max="9478" width="12.33203125" style="1" bestFit="1" customWidth="1"/>
    <col min="9479" max="9479" width="13.5" style="1" bestFit="1" customWidth="1"/>
    <col min="9480" max="9726" width="8.83203125" style="1"/>
    <col min="9727" max="9727" width="7.5" style="1" bestFit="1" customWidth="1"/>
    <col min="9728" max="9728" width="62.33203125" style="1" bestFit="1" customWidth="1"/>
    <col min="9729" max="9729" width="20.83203125" style="1" bestFit="1" customWidth="1"/>
    <col min="9730" max="9730" width="20.83203125" style="1" customWidth="1"/>
    <col min="9731" max="9734" width="12.33203125" style="1" bestFit="1" customWidth="1"/>
    <col min="9735" max="9735" width="13.5" style="1" bestFit="1" customWidth="1"/>
    <col min="9736" max="9982" width="8.83203125" style="1"/>
    <col min="9983" max="9983" width="7.5" style="1" bestFit="1" customWidth="1"/>
    <col min="9984" max="9984" width="62.33203125" style="1" bestFit="1" customWidth="1"/>
    <col min="9985" max="9985" width="20.83203125" style="1" bestFit="1" customWidth="1"/>
    <col min="9986" max="9986" width="20.83203125" style="1" customWidth="1"/>
    <col min="9987" max="9990" width="12.33203125" style="1" bestFit="1" customWidth="1"/>
    <col min="9991" max="9991" width="13.5" style="1" bestFit="1" customWidth="1"/>
    <col min="9992" max="10238" width="8.83203125" style="1"/>
    <col min="10239" max="10239" width="7.5" style="1" bestFit="1" customWidth="1"/>
    <col min="10240" max="10240" width="62.33203125" style="1" bestFit="1" customWidth="1"/>
    <col min="10241" max="10241" width="20.83203125" style="1" bestFit="1" customWidth="1"/>
    <col min="10242" max="10242" width="20.83203125" style="1" customWidth="1"/>
    <col min="10243" max="10246" width="12.33203125" style="1" bestFit="1" customWidth="1"/>
    <col min="10247" max="10247" width="13.5" style="1" bestFit="1" customWidth="1"/>
    <col min="10248" max="10494" width="8.83203125" style="1"/>
    <col min="10495" max="10495" width="7.5" style="1" bestFit="1" customWidth="1"/>
    <col min="10496" max="10496" width="62.33203125" style="1" bestFit="1" customWidth="1"/>
    <col min="10497" max="10497" width="20.83203125" style="1" bestFit="1" customWidth="1"/>
    <col min="10498" max="10498" width="20.83203125" style="1" customWidth="1"/>
    <col min="10499" max="10502" width="12.33203125" style="1" bestFit="1" customWidth="1"/>
    <col min="10503" max="10503" width="13.5" style="1" bestFit="1" customWidth="1"/>
    <col min="10504" max="10750" width="8.83203125" style="1"/>
    <col min="10751" max="10751" width="7.5" style="1" bestFit="1" customWidth="1"/>
    <col min="10752" max="10752" width="62.33203125" style="1" bestFit="1" customWidth="1"/>
    <col min="10753" max="10753" width="20.83203125" style="1" bestFit="1" customWidth="1"/>
    <col min="10754" max="10754" width="20.83203125" style="1" customWidth="1"/>
    <col min="10755" max="10758" width="12.33203125" style="1" bestFit="1" customWidth="1"/>
    <col min="10759" max="10759" width="13.5" style="1" bestFit="1" customWidth="1"/>
    <col min="10760" max="11006" width="8.83203125" style="1"/>
    <col min="11007" max="11007" width="7.5" style="1" bestFit="1" customWidth="1"/>
    <col min="11008" max="11008" width="62.33203125" style="1" bestFit="1" customWidth="1"/>
    <col min="11009" max="11009" width="20.83203125" style="1" bestFit="1" customWidth="1"/>
    <col min="11010" max="11010" width="20.83203125" style="1" customWidth="1"/>
    <col min="11011" max="11014" width="12.33203125" style="1" bestFit="1" customWidth="1"/>
    <col min="11015" max="11015" width="13.5" style="1" bestFit="1" customWidth="1"/>
    <col min="11016" max="11262" width="8.83203125" style="1"/>
    <col min="11263" max="11263" width="7.5" style="1" bestFit="1" customWidth="1"/>
    <col min="11264" max="11264" width="62.33203125" style="1" bestFit="1" customWidth="1"/>
    <col min="11265" max="11265" width="20.83203125" style="1" bestFit="1" customWidth="1"/>
    <col min="11266" max="11266" width="20.83203125" style="1" customWidth="1"/>
    <col min="11267" max="11270" width="12.33203125" style="1" bestFit="1" customWidth="1"/>
    <col min="11271" max="11271" width="13.5" style="1" bestFit="1" customWidth="1"/>
    <col min="11272" max="11518" width="8.83203125" style="1"/>
    <col min="11519" max="11519" width="7.5" style="1" bestFit="1" customWidth="1"/>
    <col min="11520" max="11520" width="62.33203125" style="1" bestFit="1" customWidth="1"/>
    <col min="11521" max="11521" width="20.83203125" style="1" bestFit="1" customWidth="1"/>
    <col min="11522" max="11522" width="20.83203125" style="1" customWidth="1"/>
    <col min="11523" max="11526" width="12.33203125" style="1" bestFit="1" customWidth="1"/>
    <col min="11527" max="11527" width="13.5" style="1" bestFit="1" customWidth="1"/>
    <col min="11528" max="11774" width="8.83203125" style="1"/>
    <col min="11775" max="11775" width="7.5" style="1" bestFit="1" customWidth="1"/>
    <col min="11776" max="11776" width="62.33203125" style="1" bestFit="1" customWidth="1"/>
    <col min="11777" max="11777" width="20.83203125" style="1" bestFit="1" customWidth="1"/>
    <col min="11778" max="11778" width="20.83203125" style="1" customWidth="1"/>
    <col min="11779" max="11782" width="12.33203125" style="1" bestFit="1" customWidth="1"/>
    <col min="11783" max="11783" width="13.5" style="1" bestFit="1" customWidth="1"/>
    <col min="11784" max="12030" width="8.83203125" style="1"/>
    <col min="12031" max="12031" width="7.5" style="1" bestFit="1" customWidth="1"/>
    <col min="12032" max="12032" width="62.33203125" style="1" bestFit="1" customWidth="1"/>
    <col min="12033" max="12033" width="20.83203125" style="1" bestFit="1" customWidth="1"/>
    <col min="12034" max="12034" width="20.83203125" style="1" customWidth="1"/>
    <col min="12035" max="12038" width="12.33203125" style="1" bestFit="1" customWidth="1"/>
    <col min="12039" max="12039" width="13.5" style="1" bestFit="1" customWidth="1"/>
    <col min="12040" max="12286" width="8.83203125" style="1"/>
    <col min="12287" max="12287" width="7.5" style="1" bestFit="1" customWidth="1"/>
    <col min="12288" max="12288" width="62.33203125" style="1" bestFit="1" customWidth="1"/>
    <col min="12289" max="12289" width="20.83203125" style="1" bestFit="1" customWidth="1"/>
    <col min="12290" max="12290" width="20.83203125" style="1" customWidth="1"/>
    <col min="12291" max="12294" width="12.33203125" style="1" bestFit="1" customWidth="1"/>
    <col min="12295" max="12295" width="13.5" style="1" bestFit="1" customWidth="1"/>
    <col min="12296" max="12542" width="8.83203125" style="1"/>
    <col min="12543" max="12543" width="7.5" style="1" bestFit="1" customWidth="1"/>
    <col min="12544" max="12544" width="62.33203125" style="1" bestFit="1" customWidth="1"/>
    <col min="12545" max="12545" width="20.83203125" style="1" bestFit="1" customWidth="1"/>
    <col min="12546" max="12546" width="20.83203125" style="1" customWidth="1"/>
    <col min="12547" max="12550" width="12.33203125" style="1" bestFit="1" customWidth="1"/>
    <col min="12551" max="12551" width="13.5" style="1" bestFit="1" customWidth="1"/>
    <col min="12552" max="12798" width="8.83203125" style="1"/>
    <col min="12799" max="12799" width="7.5" style="1" bestFit="1" customWidth="1"/>
    <col min="12800" max="12800" width="62.33203125" style="1" bestFit="1" customWidth="1"/>
    <col min="12801" max="12801" width="20.83203125" style="1" bestFit="1" customWidth="1"/>
    <col min="12802" max="12802" width="20.83203125" style="1" customWidth="1"/>
    <col min="12803" max="12806" width="12.33203125" style="1" bestFit="1" customWidth="1"/>
    <col min="12807" max="12807" width="13.5" style="1" bestFit="1" customWidth="1"/>
    <col min="12808" max="13054" width="8.83203125" style="1"/>
    <col min="13055" max="13055" width="7.5" style="1" bestFit="1" customWidth="1"/>
    <col min="13056" max="13056" width="62.33203125" style="1" bestFit="1" customWidth="1"/>
    <col min="13057" max="13057" width="20.83203125" style="1" bestFit="1" customWidth="1"/>
    <col min="13058" max="13058" width="20.83203125" style="1" customWidth="1"/>
    <col min="13059" max="13062" width="12.33203125" style="1" bestFit="1" customWidth="1"/>
    <col min="13063" max="13063" width="13.5" style="1" bestFit="1" customWidth="1"/>
    <col min="13064" max="13310" width="8.83203125" style="1"/>
    <col min="13311" max="13311" width="7.5" style="1" bestFit="1" customWidth="1"/>
    <col min="13312" max="13312" width="62.33203125" style="1" bestFit="1" customWidth="1"/>
    <col min="13313" max="13313" width="20.83203125" style="1" bestFit="1" customWidth="1"/>
    <col min="13314" max="13314" width="20.83203125" style="1" customWidth="1"/>
    <col min="13315" max="13318" width="12.33203125" style="1" bestFit="1" customWidth="1"/>
    <col min="13319" max="13319" width="13.5" style="1" bestFit="1" customWidth="1"/>
    <col min="13320" max="13566" width="8.83203125" style="1"/>
    <col min="13567" max="13567" width="7.5" style="1" bestFit="1" customWidth="1"/>
    <col min="13568" max="13568" width="62.33203125" style="1" bestFit="1" customWidth="1"/>
    <col min="13569" max="13569" width="20.83203125" style="1" bestFit="1" customWidth="1"/>
    <col min="13570" max="13570" width="20.83203125" style="1" customWidth="1"/>
    <col min="13571" max="13574" width="12.33203125" style="1" bestFit="1" customWidth="1"/>
    <col min="13575" max="13575" width="13.5" style="1" bestFit="1" customWidth="1"/>
    <col min="13576" max="13822" width="8.83203125" style="1"/>
    <col min="13823" max="13823" width="7.5" style="1" bestFit="1" customWidth="1"/>
    <col min="13824" max="13824" width="62.33203125" style="1" bestFit="1" customWidth="1"/>
    <col min="13825" max="13825" width="20.83203125" style="1" bestFit="1" customWidth="1"/>
    <col min="13826" max="13826" width="20.83203125" style="1" customWidth="1"/>
    <col min="13827" max="13830" width="12.33203125" style="1" bestFit="1" customWidth="1"/>
    <col min="13831" max="13831" width="13.5" style="1" bestFit="1" customWidth="1"/>
    <col min="13832" max="14078" width="8.83203125" style="1"/>
    <col min="14079" max="14079" width="7.5" style="1" bestFit="1" customWidth="1"/>
    <col min="14080" max="14080" width="62.33203125" style="1" bestFit="1" customWidth="1"/>
    <col min="14081" max="14081" width="20.83203125" style="1" bestFit="1" customWidth="1"/>
    <col min="14082" max="14082" width="20.83203125" style="1" customWidth="1"/>
    <col min="14083" max="14086" width="12.33203125" style="1" bestFit="1" customWidth="1"/>
    <col min="14087" max="14087" width="13.5" style="1" bestFit="1" customWidth="1"/>
    <col min="14088" max="14334" width="8.83203125" style="1"/>
    <col min="14335" max="14335" width="7.5" style="1" bestFit="1" customWidth="1"/>
    <col min="14336" max="14336" width="62.33203125" style="1" bestFit="1" customWidth="1"/>
    <col min="14337" max="14337" width="20.83203125" style="1" bestFit="1" customWidth="1"/>
    <col min="14338" max="14338" width="20.83203125" style="1" customWidth="1"/>
    <col min="14339" max="14342" width="12.33203125" style="1" bestFit="1" customWidth="1"/>
    <col min="14343" max="14343" width="13.5" style="1" bestFit="1" customWidth="1"/>
    <col min="14344" max="14590" width="8.83203125" style="1"/>
    <col min="14591" max="14591" width="7.5" style="1" bestFit="1" customWidth="1"/>
    <col min="14592" max="14592" width="62.33203125" style="1" bestFit="1" customWidth="1"/>
    <col min="14593" max="14593" width="20.83203125" style="1" bestFit="1" customWidth="1"/>
    <col min="14594" max="14594" width="20.83203125" style="1" customWidth="1"/>
    <col min="14595" max="14598" width="12.33203125" style="1" bestFit="1" customWidth="1"/>
    <col min="14599" max="14599" width="13.5" style="1" bestFit="1" customWidth="1"/>
    <col min="14600" max="14846" width="8.83203125" style="1"/>
    <col min="14847" max="14847" width="7.5" style="1" bestFit="1" customWidth="1"/>
    <col min="14848" max="14848" width="62.33203125" style="1" bestFit="1" customWidth="1"/>
    <col min="14849" max="14849" width="20.83203125" style="1" bestFit="1" customWidth="1"/>
    <col min="14850" max="14850" width="20.83203125" style="1" customWidth="1"/>
    <col min="14851" max="14854" width="12.33203125" style="1" bestFit="1" customWidth="1"/>
    <col min="14855" max="14855" width="13.5" style="1" bestFit="1" customWidth="1"/>
    <col min="14856" max="15102" width="8.83203125" style="1"/>
    <col min="15103" max="15103" width="7.5" style="1" bestFit="1" customWidth="1"/>
    <col min="15104" max="15104" width="62.33203125" style="1" bestFit="1" customWidth="1"/>
    <col min="15105" max="15105" width="20.83203125" style="1" bestFit="1" customWidth="1"/>
    <col min="15106" max="15106" width="20.83203125" style="1" customWidth="1"/>
    <col min="15107" max="15110" width="12.33203125" style="1" bestFit="1" customWidth="1"/>
    <col min="15111" max="15111" width="13.5" style="1" bestFit="1" customWidth="1"/>
    <col min="15112" max="15358" width="8.83203125" style="1"/>
    <col min="15359" max="15359" width="7.5" style="1" bestFit="1" customWidth="1"/>
    <col min="15360" max="15360" width="62.33203125" style="1" bestFit="1" customWidth="1"/>
    <col min="15361" max="15361" width="20.83203125" style="1" bestFit="1" customWidth="1"/>
    <col min="15362" max="15362" width="20.83203125" style="1" customWidth="1"/>
    <col min="15363" max="15366" width="12.33203125" style="1" bestFit="1" customWidth="1"/>
    <col min="15367" max="15367" width="13.5" style="1" bestFit="1" customWidth="1"/>
    <col min="15368" max="15614" width="8.83203125" style="1"/>
    <col min="15615" max="15615" width="7.5" style="1" bestFit="1" customWidth="1"/>
    <col min="15616" max="15616" width="62.33203125" style="1" bestFit="1" customWidth="1"/>
    <col min="15617" max="15617" width="20.83203125" style="1" bestFit="1" customWidth="1"/>
    <col min="15618" max="15618" width="20.83203125" style="1" customWidth="1"/>
    <col min="15619" max="15622" width="12.33203125" style="1" bestFit="1" customWidth="1"/>
    <col min="15623" max="15623" width="13.5" style="1" bestFit="1" customWidth="1"/>
    <col min="15624" max="15870" width="8.83203125" style="1"/>
    <col min="15871" max="15871" width="7.5" style="1" bestFit="1" customWidth="1"/>
    <col min="15872" max="15872" width="62.33203125" style="1" bestFit="1" customWidth="1"/>
    <col min="15873" max="15873" width="20.83203125" style="1" bestFit="1" customWidth="1"/>
    <col min="15874" max="15874" width="20.83203125" style="1" customWidth="1"/>
    <col min="15875" max="15878" width="12.33203125" style="1" bestFit="1" customWidth="1"/>
    <col min="15879" max="15879" width="13.5" style="1" bestFit="1" customWidth="1"/>
    <col min="15880" max="16126" width="8.83203125" style="1"/>
    <col min="16127" max="16127" width="7.5" style="1" bestFit="1" customWidth="1"/>
    <col min="16128" max="16128" width="62.33203125" style="1" bestFit="1" customWidth="1"/>
    <col min="16129" max="16129" width="20.83203125" style="1" bestFit="1" customWidth="1"/>
    <col min="16130" max="16130" width="20.83203125" style="1" customWidth="1"/>
    <col min="16131" max="16134" width="12.33203125" style="1" bestFit="1" customWidth="1"/>
    <col min="16135" max="16135" width="13.5" style="1" bestFit="1" customWidth="1"/>
    <col min="16136" max="16384" width="8.83203125" style="1"/>
  </cols>
  <sheetData>
    <row r="1" spans="1:7" x14ac:dyDescent="0.2">
      <c r="A1" s="33" t="s">
        <v>520</v>
      </c>
      <c r="B1" s="33"/>
      <c r="C1" s="33"/>
      <c r="D1" s="33"/>
      <c r="E1" s="33"/>
      <c r="F1" s="33"/>
      <c r="G1" s="33"/>
    </row>
    <row r="2" spans="1:7" x14ac:dyDescent="0.2">
      <c r="A2" s="34" t="s">
        <v>521</v>
      </c>
      <c r="B2" s="34"/>
      <c r="C2" s="34"/>
      <c r="D2" s="34"/>
      <c r="E2" s="34"/>
      <c r="F2" s="34"/>
      <c r="G2" s="34"/>
    </row>
    <row r="3" spans="1:7" x14ac:dyDescent="0.2">
      <c r="E3" s="3"/>
      <c r="F3" s="3"/>
      <c r="G3" s="3"/>
    </row>
    <row r="4" spans="1:7" x14ac:dyDescent="0.2">
      <c r="A4" s="4" t="s">
        <v>522</v>
      </c>
      <c r="B4" s="5" t="s">
        <v>523</v>
      </c>
      <c r="C4" s="4" t="s">
        <v>524</v>
      </c>
      <c r="D4" s="4" t="s">
        <v>525</v>
      </c>
      <c r="E4" s="4" t="s">
        <v>526</v>
      </c>
      <c r="F4" s="4" t="s">
        <v>527</v>
      </c>
      <c r="G4" s="4" t="s">
        <v>10</v>
      </c>
    </row>
    <row r="5" spans="1:7" ht="21" thickBot="1" x14ac:dyDescent="0.25">
      <c r="A5" s="6"/>
      <c r="E5" s="3"/>
      <c r="F5" s="3"/>
      <c r="G5" s="3"/>
    </row>
    <row r="6" spans="1:7" ht="21" thickBot="1" x14ac:dyDescent="0.25">
      <c r="A6" s="7">
        <v>1</v>
      </c>
      <c r="B6" s="8" t="s">
        <v>464</v>
      </c>
      <c r="C6" s="9">
        <v>4830</v>
      </c>
      <c r="D6" s="10">
        <f>205+179+170+162</f>
        <v>716</v>
      </c>
      <c r="E6" s="11">
        <f>179+189+196+155</f>
        <v>719</v>
      </c>
      <c r="F6" s="11">
        <f>183+211+174+201</f>
        <v>769</v>
      </c>
      <c r="G6" s="11">
        <f t="shared" ref="G6:G11" si="0">SUM(C6:F6)</f>
        <v>7034</v>
      </c>
    </row>
    <row r="7" spans="1:7" ht="21" thickBot="1" x14ac:dyDescent="0.25">
      <c r="A7" s="12">
        <f t="shared" ref="A7:A11" si="1">A6+1</f>
        <v>2</v>
      </c>
      <c r="B7" s="8" t="s">
        <v>461</v>
      </c>
      <c r="C7" s="9">
        <v>4415</v>
      </c>
      <c r="D7" s="10">
        <f>157+161+152+164</f>
        <v>634</v>
      </c>
      <c r="E7" s="11">
        <f>172+180+220+225</f>
        <v>797</v>
      </c>
      <c r="F7" s="11">
        <f>142+188+161+158</f>
        <v>649</v>
      </c>
      <c r="G7" s="11">
        <f t="shared" si="0"/>
        <v>6495</v>
      </c>
    </row>
    <row r="8" spans="1:7" ht="21" thickBot="1" x14ac:dyDescent="0.25">
      <c r="A8" s="12">
        <f t="shared" si="1"/>
        <v>3</v>
      </c>
      <c r="B8" s="8" t="s">
        <v>469</v>
      </c>
      <c r="C8" s="9">
        <v>3973</v>
      </c>
      <c r="D8" s="13">
        <f>183+151+183+183</f>
        <v>700</v>
      </c>
      <c r="E8" s="14">
        <f>157+173+185+119</f>
        <v>634</v>
      </c>
      <c r="F8" s="14">
        <f>177+191+155+156</f>
        <v>679</v>
      </c>
      <c r="G8" s="11">
        <f t="shared" si="0"/>
        <v>5986</v>
      </c>
    </row>
    <row r="9" spans="1:7" ht="21" thickBot="1" x14ac:dyDescent="0.25">
      <c r="A9" s="12">
        <f t="shared" si="1"/>
        <v>4</v>
      </c>
      <c r="B9" s="8" t="s">
        <v>468</v>
      </c>
      <c r="C9" s="9">
        <v>3990</v>
      </c>
      <c r="D9" s="13">
        <f>145+163+179+155</f>
        <v>642</v>
      </c>
      <c r="E9" s="14">
        <f>146+145+157+166</f>
        <v>614</v>
      </c>
      <c r="F9" s="14">
        <f>157+186+145+143</f>
        <v>631</v>
      </c>
      <c r="G9" s="11">
        <f t="shared" si="0"/>
        <v>5877</v>
      </c>
    </row>
    <row r="10" spans="1:7" ht="21" thickBot="1" x14ac:dyDescent="0.25">
      <c r="A10" s="12">
        <f t="shared" si="1"/>
        <v>5</v>
      </c>
      <c r="B10" s="8" t="s">
        <v>474</v>
      </c>
      <c r="C10" s="9">
        <v>3861</v>
      </c>
      <c r="D10" s="10">
        <f>121+147+154+156</f>
        <v>578</v>
      </c>
      <c r="E10" s="11">
        <f>128+154+161+160</f>
        <v>603</v>
      </c>
      <c r="F10" s="11">
        <f>167+116+196+209</f>
        <v>688</v>
      </c>
      <c r="G10" s="11">
        <f t="shared" si="0"/>
        <v>5730</v>
      </c>
    </row>
    <row r="11" spans="1:7" ht="21" thickBot="1" x14ac:dyDescent="0.25">
      <c r="A11" s="12">
        <f t="shared" si="1"/>
        <v>6</v>
      </c>
      <c r="B11" s="8" t="s">
        <v>498</v>
      </c>
      <c r="C11" s="9">
        <v>3084</v>
      </c>
      <c r="D11" s="9">
        <f>135+129+156+117</f>
        <v>537</v>
      </c>
      <c r="E11" s="9">
        <f>142+130+155+150</f>
        <v>577</v>
      </c>
      <c r="F11" s="9">
        <f>145+138+126+96</f>
        <v>505</v>
      </c>
      <c r="G11" s="11">
        <f t="shared" si="0"/>
        <v>4703</v>
      </c>
    </row>
    <row r="12" spans="1:7" s="15" customFormat="1" x14ac:dyDescent="0.2">
      <c r="B12" s="16"/>
      <c r="C12" s="16"/>
      <c r="D12" s="16"/>
      <c r="E12" s="17"/>
      <c r="F12" s="17"/>
      <c r="G12" s="17"/>
    </row>
    <row r="13" spans="1:7" s="15" customFormat="1" x14ac:dyDescent="0.2">
      <c r="B13" s="16"/>
      <c r="C13" s="16"/>
      <c r="D13" s="16"/>
      <c r="E13" s="17"/>
      <c r="F13" s="17"/>
      <c r="G13" s="17"/>
    </row>
  </sheetData>
  <mergeCells count="2">
    <mergeCell ref="A1:G1"/>
    <mergeCell ref="A2:G2"/>
  </mergeCells>
  <pageMargins left="0.7" right="0.7" top="0.75" bottom="0.75" header="0.3" footer="0.3"/>
  <pageSetup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>
                <anchor moveWithCells="1" sizeWithCells="1">
                  <from>
                    <xdr:col>7</xdr:col>
                    <xdr:colOff>177800</xdr:colOff>
                    <xdr:row>5</xdr:row>
                    <xdr:rowOff>0</xdr:rowOff>
                  </from>
                  <to>
                    <xdr:col>8</xdr:col>
                    <xdr:colOff>177800</xdr:colOff>
                    <xdr:row>8</xdr:row>
                    <xdr:rowOff>25400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workbookViewId="0">
      <selection sqref="A1:XFD1048576"/>
    </sheetView>
  </sheetViews>
  <sheetFormatPr baseColWidth="10" defaultColWidth="8.83203125" defaultRowHeight="15" x14ac:dyDescent="0.2"/>
  <cols>
    <col min="1" max="1" width="39.83203125" bestFit="1" customWidth="1"/>
    <col min="2" max="2" width="10.6640625" bestFit="1" customWidth="1"/>
    <col min="3" max="3" width="12.5" bestFit="1" customWidth="1"/>
    <col min="4" max="8" width="7.5" bestFit="1" customWidth="1"/>
    <col min="9" max="9" width="5.5" bestFit="1" customWidth="1"/>
  </cols>
  <sheetData>
    <row r="1" spans="1:9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">
      <c r="A2" s="35" t="s">
        <v>1</v>
      </c>
      <c r="B2" s="35"/>
      <c r="C2" s="35"/>
      <c r="D2" s="35"/>
      <c r="E2" s="35"/>
      <c r="F2" s="35"/>
      <c r="G2" s="35"/>
      <c r="H2" s="35"/>
      <c r="I2" s="35"/>
    </row>
    <row r="4" spans="1:9" x14ac:dyDescent="0.2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</row>
    <row r="5" spans="1:9" x14ac:dyDescent="0.2">
      <c r="A5" t="s">
        <v>11</v>
      </c>
      <c r="B5" t="s">
        <v>12</v>
      </c>
      <c r="C5" t="s">
        <v>13</v>
      </c>
      <c r="D5">
        <v>232</v>
      </c>
      <c r="E5">
        <v>229</v>
      </c>
      <c r="F5">
        <v>256</v>
      </c>
      <c r="G5">
        <v>279</v>
      </c>
      <c r="H5">
        <v>215</v>
      </c>
      <c r="I5">
        <v>1211</v>
      </c>
    </row>
    <row r="6" spans="1:9" x14ac:dyDescent="0.2">
      <c r="A6" t="s">
        <v>14</v>
      </c>
      <c r="B6" t="s">
        <v>15</v>
      </c>
      <c r="C6" t="s">
        <v>16</v>
      </c>
      <c r="D6">
        <v>195</v>
      </c>
      <c r="E6">
        <v>268</v>
      </c>
      <c r="F6">
        <v>246</v>
      </c>
      <c r="G6">
        <v>211</v>
      </c>
      <c r="H6">
        <v>224</v>
      </c>
      <c r="I6">
        <v>1144</v>
      </c>
    </row>
    <row r="7" spans="1:9" x14ac:dyDescent="0.2">
      <c r="A7" t="s">
        <v>17</v>
      </c>
      <c r="B7" t="s">
        <v>18</v>
      </c>
      <c r="C7" t="s">
        <v>19</v>
      </c>
      <c r="D7">
        <v>243</v>
      </c>
      <c r="E7">
        <v>206</v>
      </c>
      <c r="F7">
        <v>280</v>
      </c>
      <c r="G7">
        <v>204</v>
      </c>
      <c r="H7">
        <v>202</v>
      </c>
      <c r="I7">
        <v>1135</v>
      </c>
    </row>
    <row r="8" spans="1:9" x14ac:dyDescent="0.2">
      <c r="A8" t="s">
        <v>20</v>
      </c>
      <c r="B8" t="s">
        <v>21</v>
      </c>
      <c r="C8" t="s">
        <v>22</v>
      </c>
      <c r="D8">
        <v>202</v>
      </c>
      <c r="E8">
        <v>226</v>
      </c>
      <c r="F8">
        <v>218</v>
      </c>
      <c r="G8">
        <v>277</v>
      </c>
      <c r="H8">
        <v>204</v>
      </c>
      <c r="I8">
        <v>1127</v>
      </c>
    </row>
    <row r="9" spans="1:9" x14ac:dyDescent="0.2">
      <c r="A9" t="s">
        <v>23</v>
      </c>
      <c r="B9" t="s">
        <v>24</v>
      </c>
      <c r="C9" t="s">
        <v>25</v>
      </c>
      <c r="D9">
        <v>179</v>
      </c>
      <c r="E9">
        <v>223</v>
      </c>
      <c r="F9">
        <v>277</v>
      </c>
      <c r="G9">
        <v>225</v>
      </c>
      <c r="H9">
        <v>216</v>
      </c>
      <c r="I9">
        <v>1120</v>
      </c>
    </row>
    <row r="10" spans="1:9" x14ac:dyDescent="0.2">
      <c r="A10" t="s">
        <v>17</v>
      </c>
      <c r="B10" t="s">
        <v>26</v>
      </c>
      <c r="C10" t="s">
        <v>27</v>
      </c>
      <c r="D10">
        <v>246</v>
      </c>
      <c r="E10">
        <v>235</v>
      </c>
      <c r="F10">
        <v>223</v>
      </c>
      <c r="G10">
        <v>195</v>
      </c>
      <c r="H10">
        <v>198</v>
      </c>
      <c r="I10">
        <v>1097</v>
      </c>
    </row>
    <row r="11" spans="1:9" x14ac:dyDescent="0.2">
      <c r="A11" t="s">
        <v>28</v>
      </c>
      <c r="B11" t="s">
        <v>29</v>
      </c>
      <c r="C11" t="s">
        <v>30</v>
      </c>
      <c r="D11">
        <v>221</v>
      </c>
      <c r="E11">
        <v>178</v>
      </c>
      <c r="F11">
        <v>232</v>
      </c>
      <c r="G11">
        <v>254</v>
      </c>
      <c r="H11">
        <v>196</v>
      </c>
      <c r="I11">
        <v>1081</v>
      </c>
    </row>
    <row r="12" spans="1:9" x14ac:dyDescent="0.2">
      <c r="A12" t="s">
        <v>28</v>
      </c>
      <c r="B12" t="s">
        <v>31</v>
      </c>
      <c r="C12" t="s">
        <v>32</v>
      </c>
      <c r="D12">
        <v>202</v>
      </c>
      <c r="E12">
        <v>248</v>
      </c>
      <c r="F12">
        <v>205</v>
      </c>
      <c r="G12">
        <v>210</v>
      </c>
      <c r="H12">
        <v>213</v>
      </c>
      <c r="I12">
        <v>1078</v>
      </c>
    </row>
    <row r="13" spans="1:9" x14ac:dyDescent="0.2">
      <c r="A13" t="s">
        <v>11</v>
      </c>
      <c r="B13" t="s">
        <v>33</v>
      </c>
      <c r="C13" t="s">
        <v>34</v>
      </c>
      <c r="D13">
        <v>201</v>
      </c>
      <c r="E13">
        <v>224</v>
      </c>
      <c r="F13">
        <v>196</v>
      </c>
      <c r="G13">
        <v>245</v>
      </c>
      <c r="H13">
        <v>204</v>
      </c>
      <c r="I13">
        <v>1070</v>
      </c>
    </row>
    <row r="14" spans="1:9" x14ac:dyDescent="0.2">
      <c r="A14" t="s">
        <v>14</v>
      </c>
      <c r="B14" t="s">
        <v>35</v>
      </c>
      <c r="C14" t="s">
        <v>36</v>
      </c>
      <c r="D14">
        <v>236</v>
      </c>
      <c r="E14">
        <v>184</v>
      </c>
      <c r="F14">
        <v>211</v>
      </c>
      <c r="G14">
        <v>265</v>
      </c>
      <c r="H14">
        <v>161</v>
      </c>
      <c r="I14">
        <v>1057</v>
      </c>
    </row>
    <row r="15" spans="1:9" x14ac:dyDescent="0.2">
      <c r="A15" t="s">
        <v>37</v>
      </c>
      <c r="B15" t="s">
        <v>38</v>
      </c>
      <c r="C15" t="s">
        <v>39</v>
      </c>
      <c r="D15">
        <v>186</v>
      </c>
      <c r="E15">
        <v>232</v>
      </c>
      <c r="F15">
        <v>213</v>
      </c>
      <c r="G15">
        <v>203</v>
      </c>
      <c r="H15">
        <v>207</v>
      </c>
      <c r="I15">
        <v>1041</v>
      </c>
    </row>
    <row r="16" spans="1:9" x14ac:dyDescent="0.2">
      <c r="A16" t="s">
        <v>14</v>
      </c>
      <c r="B16" t="s">
        <v>40</v>
      </c>
      <c r="C16" t="s">
        <v>41</v>
      </c>
      <c r="D16">
        <v>258</v>
      </c>
      <c r="E16">
        <v>151</v>
      </c>
      <c r="F16">
        <v>230</v>
      </c>
      <c r="G16">
        <v>217</v>
      </c>
      <c r="H16">
        <v>181</v>
      </c>
      <c r="I16">
        <v>1037</v>
      </c>
    </row>
    <row r="17" spans="1:9" x14ac:dyDescent="0.2">
      <c r="A17" t="s">
        <v>42</v>
      </c>
      <c r="B17" t="s">
        <v>43</v>
      </c>
      <c r="C17" t="s">
        <v>44</v>
      </c>
      <c r="D17">
        <v>148</v>
      </c>
      <c r="E17">
        <v>251</v>
      </c>
      <c r="F17">
        <v>223</v>
      </c>
      <c r="G17">
        <v>218</v>
      </c>
      <c r="H17">
        <v>191</v>
      </c>
      <c r="I17">
        <v>1031</v>
      </c>
    </row>
    <row r="18" spans="1:9" x14ac:dyDescent="0.2">
      <c r="A18" t="s">
        <v>28</v>
      </c>
      <c r="B18" t="s">
        <v>45</v>
      </c>
      <c r="C18" t="s">
        <v>46</v>
      </c>
      <c r="D18">
        <v>201</v>
      </c>
      <c r="E18">
        <v>145</v>
      </c>
      <c r="F18">
        <v>243</v>
      </c>
      <c r="G18">
        <v>226</v>
      </c>
      <c r="H18">
        <v>210</v>
      </c>
      <c r="I18">
        <v>1025</v>
      </c>
    </row>
    <row r="19" spans="1:9" x14ac:dyDescent="0.2">
      <c r="A19" t="s">
        <v>37</v>
      </c>
      <c r="B19" t="s">
        <v>47</v>
      </c>
      <c r="C19" t="s">
        <v>39</v>
      </c>
      <c r="D19">
        <v>160</v>
      </c>
      <c r="E19">
        <v>194</v>
      </c>
      <c r="F19">
        <v>203</v>
      </c>
      <c r="G19">
        <v>211</v>
      </c>
      <c r="H19">
        <v>256</v>
      </c>
      <c r="I19">
        <v>1024</v>
      </c>
    </row>
    <row r="20" spans="1:9" x14ac:dyDescent="0.2">
      <c r="A20" t="s">
        <v>48</v>
      </c>
      <c r="B20" t="s">
        <v>49</v>
      </c>
      <c r="C20" t="s">
        <v>50</v>
      </c>
      <c r="D20">
        <v>205</v>
      </c>
      <c r="E20">
        <v>214</v>
      </c>
      <c r="F20">
        <v>237</v>
      </c>
      <c r="G20">
        <v>192</v>
      </c>
      <c r="H20">
        <v>176</v>
      </c>
      <c r="I20">
        <v>1024</v>
      </c>
    </row>
    <row r="21" spans="1:9" x14ac:dyDescent="0.2">
      <c r="A21" t="s">
        <v>17</v>
      </c>
      <c r="B21" t="s">
        <v>47</v>
      </c>
      <c r="C21" t="s">
        <v>51</v>
      </c>
      <c r="D21">
        <v>203</v>
      </c>
      <c r="E21">
        <v>183</v>
      </c>
      <c r="F21">
        <v>224</v>
      </c>
      <c r="G21">
        <v>167</v>
      </c>
      <c r="H21">
        <v>232</v>
      </c>
      <c r="I21">
        <v>1009</v>
      </c>
    </row>
    <row r="22" spans="1:9" x14ac:dyDescent="0.2">
      <c r="A22" t="s">
        <v>48</v>
      </c>
      <c r="B22" t="s">
        <v>52</v>
      </c>
      <c r="C22" t="s">
        <v>53</v>
      </c>
      <c r="D22">
        <v>208</v>
      </c>
      <c r="E22">
        <v>206</v>
      </c>
      <c r="F22">
        <v>201</v>
      </c>
      <c r="G22">
        <v>209</v>
      </c>
      <c r="H22">
        <v>182</v>
      </c>
      <c r="I22">
        <v>1006</v>
      </c>
    </row>
    <row r="23" spans="1:9" x14ac:dyDescent="0.2">
      <c r="A23" t="s">
        <v>14</v>
      </c>
      <c r="B23" t="s">
        <v>29</v>
      </c>
      <c r="C23" t="s">
        <v>54</v>
      </c>
      <c r="D23">
        <v>199</v>
      </c>
      <c r="E23">
        <v>209</v>
      </c>
      <c r="F23">
        <v>236</v>
      </c>
      <c r="G23">
        <v>179</v>
      </c>
      <c r="H23">
        <v>168</v>
      </c>
      <c r="I23">
        <v>991</v>
      </c>
    </row>
    <row r="24" spans="1:9" x14ac:dyDescent="0.2">
      <c r="A24" t="s">
        <v>17</v>
      </c>
      <c r="B24" t="s">
        <v>35</v>
      </c>
      <c r="C24" t="s">
        <v>55</v>
      </c>
      <c r="D24">
        <v>206</v>
      </c>
      <c r="E24">
        <v>190</v>
      </c>
      <c r="F24">
        <v>232</v>
      </c>
      <c r="G24">
        <v>176</v>
      </c>
      <c r="H24">
        <v>182</v>
      </c>
      <c r="I24">
        <v>986</v>
      </c>
    </row>
    <row r="25" spans="1:9" x14ac:dyDescent="0.2">
      <c r="A25" t="s">
        <v>37</v>
      </c>
      <c r="B25" t="s">
        <v>56</v>
      </c>
      <c r="C25" t="s">
        <v>57</v>
      </c>
      <c r="D25">
        <v>235</v>
      </c>
      <c r="E25">
        <v>202</v>
      </c>
      <c r="F25">
        <v>169</v>
      </c>
      <c r="G25">
        <v>187</v>
      </c>
      <c r="H25">
        <v>180</v>
      </c>
      <c r="I25">
        <v>973</v>
      </c>
    </row>
    <row r="26" spans="1:9" x14ac:dyDescent="0.2">
      <c r="A26" t="s">
        <v>58</v>
      </c>
      <c r="B26" t="s">
        <v>59</v>
      </c>
      <c r="C26" t="s">
        <v>60</v>
      </c>
      <c r="D26">
        <v>210</v>
      </c>
      <c r="E26">
        <v>175</v>
      </c>
      <c r="F26">
        <v>188</v>
      </c>
      <c r="G26">
        <v>248</v>
      </c>
      <c r="H26">
        <v>151</v>
      </c>
      <c r="I26">
        <v>972</v>
      </c>
    </row>
    <row r="27" spans="1:9" x14ac:dyDescent="0.2">
      <c r="A27" t="s">
        <v>28</v>
      </c>
      <c r="B27" t="s">
        <v>61</v>
      </c>
      <c r="C27" t="s">
        <v>62</v>
      </c>
      <c r="D27">
        <v>149</v>
      </c>
      <c r="E27">
        <v>204</v>
      </c>
      <c r="F27">
        <v>189</v>
      </c>
      <c r="G27">
        <v>175</v>
      </c>
      <c r="H27">
        <v>245</v>
      </c>
      <c r="I27">
        <v>962</v>
      </c>
    </row>
    <row r="28" spans="1:9" x14ac:dyDescent="0.2">
      <c r="A28" t="s">
        <v>63</v>
      </c>
      <c r="B28" t="s">
        <v>64</v>
      </c>
      <c r="C28" t="s">
        <v>65</v>
      </c>
      <c r="D28">
        <v>174</v>
      </c>
      <c r="E28">
        <v>153</v>
      </c>
      <c r="F28">
        <v>231</v>
      </c>
      <c r="G28">
        <v>188</v>
      </c>
      <c r="H28">
        <v>212</v>
      </c>
      <c r="I28">
        <v>958</v>
      </c>
    </row>
    <row r="29" spans="1:9" x14ac:dyDescent="0.2">
      <c r="A29" t="s">
        <v>66</v>
      </c>
      <c r="B29" t="s">
        <v>67</v>
      </c>
      <c r="C29" t="s">
        <v>68</v>
      </c>
      <c r="D29">
        <v>205</v>
      </c>
      <c r="E29">
        <v>182</v>
      </c>
      <c r="F29">
        <v>183</v>
      </c>
      <c r="G29">
        <v>198</v>
      </c>
      <c r="H29">
        <v>185</v>
      </c>
      <c r="I29">
        <v>953</v>
      </c>
    </row>
    <row r="30" spans="1:9" x14ac:dyDescent="0.2">
      <c r="A30" t="s">
        <v>66</v>
      </c>
      <c r="B30" t="s">
        <v>69</v>
      </c>
      <c r="C30" t="s">
        <v>70</v>
      </c>
      <c r="D30">
        <v>169</v>
      </c>
      <c r="E30">
        <v>166</v>
      </c>
      <c r="F30">
        <v>217</v>
      </c>
      <c r="G30">
        <v>179</v>
      </c>
      <c r="H30">
        <v>211</v>
      </c>
      <c r="I30">
        <v>942</v>
      </c>
    </row>
    <row r="31" spans="1:9" x14ac:dyDescent="0.2">
      <c r="A31" t="s">
        <v>23</v>
      </c>
      <c r="B31" t="s">
        <v>71</v>
      </c>
      <c r="C31" t="s">
        <v>72</v>
      </c>
      <c r="D31">
        <v>179</v>
      </c>
      <c r="E31">
        <v>198</v>
      </c>
      <c r="F31">
        <v>181</v>
      </c>
      <c r="G31">
        <v>179</v>
      </c>
      <c r="H31">
        <v>194</v>
      </c>
      <c r="I31">
        <v>931</v>
      </c>
    </row>
    <row r="32" spans="1:9" x14ac:dyDescent="0.2">
      <c r="A32" t="s">
        <v>11</v>
      </c>
      <c r="B32" t="s">
        <v>73</v>
      </c>
      <c r="C32" t="s">
        <v>74</v>
      </c>
      <c r="D32">
        <v>202</v>
      </c>
      <c r="E32">
        <v>186</v>
      </c>
      <c r="F32">
        <v>154</v>
      </c>
      <c r="G32">
        <v>204</v>
      </c>
      <c r="H32">
        <v>184</v>
      </c>
      <c r="I32">
        <v>930</v>
      </c>
    </row>
    <row r="33" spans="1:9" x14ac:dyDescent="0.2">
      <c r="A33" t="s">
        <v>66</v>
      </c>
      <c r="B33" t="s">
        <v>75</v>
      </c>
      <c r="C33" t="s">
        <v>76</v>
      </c>
      <c r="D33">
        <v>176</v>
      </c>
      <c r="E33">
        <v>223</v>
      </c>
      <c r="F33">
        <v>152</v>
      </c>
      <c r="G33">
        <v>189</v>
      </c>
      <c r="H33">
        <v>180</v>
      </c>
      <c r="I33">
        <v>920</v>
      </c>
    </row>
    <row r="34" spans="1:9" x14ac:dyDescent="0.2">
      <c r="A34" t="s">
        <v>77</v>
      </c>
      <c r="B34" t="s">
        <v>78</v>
      </c>
      <c r="C34" t="s">
        <v>79</v>
      </c>
      <c r="D34">
        <v>169</v>
      </c>
      <c r="E34">
        <v>185</v>
      </c>
      <c r="F34">
        <v>162</v>
      </c>
      <c r="G34">
        <v>193</v>
      </c>
      <c r="H34">
        <v>209</v>
      </c>
      <c r="I34">
        <v>918</v>
      </c>
    </row>
    <row r="35" spans="1:9" x14ac:dyDescent="0.2">
      <c r="A35" t="s">
        <v>20</v>
      </c>
      <c r="B35" t="s">
        <v>80</v>
      </c>
      <c r="C35" t="s">
        <v>81</v>
      </c>
      <c r="D35">
        <v>186</v>
      </c>
      <c r="E35">
        <v>144</v>
      </c>
      <c r="F35">
        <v>181</v>
      </c>
      <c r="G35">
        <v>237</v>
      </c>
      <c r="H35">
        <v>169</v>
      </c>
      <c r="I35">
        <v>917</v>
      </c>
    </row>
    <row r="36" spans="1:9" x14ac:dyDescent="0.2">
      <c r="A36" t="s">
        <v>82</v>
      </c>
      <c r="B36" t="s">
        <v>83</v>
      </c>
      <c r="C36" t="s">
        <v>84</v>
      </c>
      <c r="D36">
        <v>187</v>
      </c>
      <c r="E36">
        <v>182</v>
      </c>
      <c r="F36">
        <v>176</v>
      </c>
      <c r="G36">
        <v>242</v>
      </c>
      <c r="H36">
        <v>128</v>
      </c>
      <c r="I36">
        <v>915</v>
      </c>
    </row>
    <row r="37" spans="1:9" x14ac:dyDescent="0.2">
      <c r="A37" t="s">
        <v>63</v>
      </c>
      <c r="B37" t="s">
        <v>85</v>
      </c>
      <c r="C37" t="s">
        <v>86</v>
      </c>
      <c r="D37">
        <v>158</v>
      </c>
      <c r="E37">
        <v>174</v>
      </c>
      <c r="F37">
        <v>166</v>
      </c>
      <c r="G37">
        <v>188</v>
      </c>
      <c r="H37">
        <v>228</v>
      </c>
      <c r="I37">
        <v>914</v>
      </c>
    </row>
    <row r="38" spans="1:9" x14ac:dyDescent="0.2">
      <c r="A38" t="s">
        <v>58</v>
      </c>
      <c r="B38" t="s">
        <v>87</v>
      </c>
      <c r="C38" t="s">
        <v>88</v>
      </c>
      <c r="D38">
        <v>213</v>
      </c>
      <c r="E38">
        <v>184</v>
      </c>
      <c r="F38">
        <v>182</v>
      </c>
      <c r="G38">
        <v>165</v>
      </c>
      <c r="H38">
        <v>163</v>
      </c>
      <c r="I38">
        <v>907</v>
      </c>
    </row>
    <row r="39" spans="1:9" x14ac:dyDescent="0.2">
      <c r="A39" t="s">
        <v>48</v>
      </c>
      <c r="B39" t="s">
        <v>89</v>
      </c>
      <c r="C39" t="s">
        <v>90</v>
      </c>
      <c r="D39">
        <v>170</v>
      </c>
      <c r="E39">
        <v>169</v>
      </c>
      <c r="F39">
        <v>175</v>
      </c>
      <c r="G39">
        <v>176</v>
      </c>
      <c r="H39">
        <v>204</v>
      </c>
      <c r="I39">
        <v>894</v>
      </c>
    </row>
    <row r="40" spans="1:9" x14ac:dyDescent="0.2">
      <c r="A40" t="s">
        <v>17</v>
      </c>
      <c r="B40" t="s">
        <v>91</v>
      </c>
      <c r="C40" t="s">
        <v>92</v>
      </c>
      <c r="D40">
        <v>0</v>
      </c>
      <c r="E40">
        <v>248</v>
      </c>
      <c r="F40">
        <v>215</v>
      </c>
      <c r="G40">
        <v>202</v>
      </c>
      <c r="H40">
        <v>225</v>
      </c>
      <c r="I40">
        <v>890</v>
      </c>
    </row>
    <row r="41" spans="1:9" x14ac:dyDescent="0.2">
      <c r="A41" t="s">
        <v>82</v>
      </c>
      <c r="B41" t="s">
        <v>93</v>
      </c>
      <c r="C41" t="s">
        <v>94</v>
      </c>
      <c r="D41">
        <v>167</v>
      </c>
      <c r="E41">
        <v>207</v>
      </c>
      <c r="F41">
        <v>163</v>
      </c>
      <c r="G41">
        <v>185</v>
      </c>
      <c r="H41">
        <v>168</v>
      </c>
      <c r="I41">
        <v>890</v>
      </c>
    </row>
    <row r="42" spans="1:9" x14ac:dyDescent="0.2">
      <c r="A42" t="s">
        <v>82</v>
      </c>
      <c r="B42" t="s">
        <v>95</v>
      </c>
      <c r="C42" t="s">
        <v>84</v>
      </c>
      <c r="D42">
        <v>164</v>
      </c>
      <c r="E42">
        <v>233</v>
      </c>
      <c r="F42">
        <v>155</v>
      </c>
      <c r="G42">
        <v>154</v>
      </c>
      <c r="H42">
        <v>183</v>
      </c>
      <c r="I42">
        <v>889</v>
      </c>
    </row>
    <row r="43" spans="1:9" x14ac:dyDescent="0.2">
      <c r="A43" t="s">
        <v>23</v>
      </c>
      <c r="B43" t="s">
        <v>96</v>
      </c>
      <c r="C43" t="s">
        <v>97</v>
      </c>
      <c r="D43">
        <v>155</v>
      </c>
      <c r="E43">
        <v>180</v>
      </c>
      <c r="F43">
        <v>213</v>
      </c>
      <c r="G43">
        <v>168</v>
      </c>
      <c r="H43">
        <v>161</v>
      </c>
      <c r="I43">
        <v>877</v>
      </c>
    </row>
    <row r="44" spans="1:9" x14ac:dyDescent="0.2">
      <c r="A44" t="s">
        <v>98</v>
      </c>
      <c r="B44" t="s">
        <v>93</v>
      </c>
      <c r="C44" t="s">
        <v>99</v>
      </c>
      <c r="D44">
        <v>159</v>
      </c>
      <c r="E44">
        <v>173</v>
      </c>
      <c r="F44">
        <v>185</v>
      </c>
      <c r="G44">
        <v>191</v>
      </c>
      <c r="H44">
        <v>162</v>
      </c>
      <c r="I44">
        <v>870</v>
      </c>
    </row>
    <row r="45" spans="1:9" x14ac:dyDescent="0.2">
      <c r="A45" t="s">
        <v>11</v>
      </c>
      <c r="B45" t="s">
        <v>15</v>
      </c>
      <c r="C45" t="s">
        <v>100</v>
      </c>
      <c r="D45">
        <v>0</v>
      </c>
      <c r="E45">
        <v>192</v>
      </c>
      <c r="F45">
        <v>214</v>
      </c>
      <c r="G45">
        <v>267</v>
      </c>
      <c r="H45">
        <v>194</v>
      </c>
      <c r="I45">
        <v>867</v>
      </c>
    </row>
    <row r="46" spans="1:9" x14ac:dyDescent="0.2">
      <c r="A46" t="s">
        <v>42</v>
      </c>
      <c r="B46" t="s">
        <v>101</v>
      </c>
      <c r="C46" t="s">
        <v>102</v>
      </c>
      <c r="D46">
        <v>166</v>
      </c>
      <c r="E46">
        <v>184</v>
      </c>
      <c r="F46">
        <v>186</v>
      </c>
      <c r="G46">
        <v>185</v>
      </c>
      <c r="H46">
        <v>146</v>
      </c>
      <c r="I46">
        <v>867</v>
      </c>
    </row>
    <row r="47" spans="1:9" x14ac:dyDescent="0.2">
      <c r="A47" t="s">
        <v>48</v>
      </c>
      <c r="B47" t="s">
        <v>103</v>
      </c>
      <c r="C47" t="s">
        <v>104</v>
      </c>
      <c r="D47">
        <v>159</v>
      </c>
      <c r="E47">
        <v>146</v>
      </c>
      <c r="F47">
        <v>169</v>
      </c>
      <c r="G47">
        <v>202</v>
      </c>
      <c r="H47">
        <v>187</v>
      </c>
      <c r="I47">
        <v>863</v>
      </c>
    </row>
    <row r="48" spans="1:9" x14ac:dyDescent="0.2">
      <c r="A48" t="s">
        <v>98</v>
      </c>
      <c r="B48" t="s">
        <v>105</v>
      </c>
      <c r="C48" t="s">
        <v>106</v>
      </c>
      <c r="D48">
        <v>139</v>
      </c>
      <c r="F48">
        <v>228</v>
      </c>
      <c r="G48">
        <v>254</v>
      </c>
      <c r="H48">
        <v>236</v>
      </c>
      <c r="I48">
        <v>857</v>
      </c>
    </row>
    <row r="49" spans="1:9" x14ac:dyDescent="0.2">
      <c r="A49" t="s">
        <v>20</v>
      </c>
      <c r="B49" t="s">
        <v>107</v>
      </c>
      <c r="C49" t="s">
        <v>108</v>
      </c>
      <c r="D49">
        <v>135</v>
      </c>
      <c r="E49">
        <v>150</v>
      </c>
      <c r="F49">
        <v>183</v>
      </c>
      <c r="G49">
        <v>208</v>
      </c>
      <c r="H49">
        <v>177</v>
      </c>
      <c r="I49">
        <v>853</v>
      </c>
    </row>
    <row r="50" spans="1:9" x14ac:dyDescent="0.2">
      <c r="A50" t="s">
        <v>77</v>
      </c>
      <c r="B50" t="s">
        <v>109</v>
      </c>
      <c r="C50" t="s">
        <v>110</v>
      </c>
      <c r="D50">
        <v>171</v>
      </c>
      <c r="E50">
        <v>163</v>
      </c>
      <c r="F50">
        <v>145</v>
      </c>
      <c r="G50">
        <v>148</v>
      </c>
      <c r="H50">
        <v>190</v>
      </c>
      <c r="I50">
        <v>817</v>
      </c>
    </row>
    <row r="51" spans="1:9" x14ac:dyDescent="0.2">
      <c r="A51" t="s">
        <v>37</v>
      </c>
      <c r="B51" t="s">
        <v>111</v>
      </c>
      <c r="C51" t="s">
        <v>112</v>
      </c>
      <c r="D51">
        <v>199</v>
      </c>
      <c r="E51">
        <v>166</v>
      </c>
      <c r="G51">
        <v>183</v>
      </c>
      <c r="H51">
        <v>257</v>
      </c>
      <c r="I51">
        <v>805</v>
      </c>
    </row>
    <row r="52" spans="1:9" x14ac:dyDescent="0.2">
      <c r="A52" t="s">
        <v>77</v>
      </c>
      <c r="B52" t="s">
        <v>113</v>
      </c>
      <c r="C52" t="s">
        <v>114</v>
      </c>
      <c r="D52">
        <v>174</v>
      </c>
      <c r="E52">
        <v>159</v>
      </c>
      <c r="F52">
        <v>178</v>
      </c>
      <c r="G52">
        <v>150</v>
      </c>
      <c r="H52">
        <v>128</v>
      </c>
      <c r="I52">
        <v>789</v>
      </c>
    </row>
    <row r="53" spans="1:9" x14ac:dyDescent="0.2">
      <c r="A53" t="s">
        <v>14</v>
      </c>
      <c r="B53" t="s">
        <v>75</v>
      </c>
      <c r="C53" t="s">
        <v>115</v>
      </c>
      <c r="D53">
        <v>224</v>
      </c>
      <c r="E53">
        <v>195</v>
      </c>
      <c r="F53">
        <v>183</v>
      </c>
      <c r="G53">
        <v>166</v>
      </c>
      <c r="I53">
        <v>768</v>
      </c>
    </row>
    <row r="54" spans="1:9" x14ac:dyDescent="0.2">
      <c r="A54" t="s">
        <v>37</v>
      </c>
      <c r="B54" t="s">
        <v>116</v>
      </c>
      <c r="C54" t="s">
        <v>117</v>
      </c>
      <c r="D54">
        <v>245</v>
      </c>
      <c r="E54">
        <v>144</v>
      </c>
      <c r="F54">
        <v>141</v>
      </c>
      <c r="H54">
        <v>226</v>
      </c>
      <c r="I54">
        <v>756</v>
      </c>
    </row>
    <row r="55" spans="1:9" x14ac:dyDescent="0.2">
      <c r="A55" t="s">
        <v>98</v>
      </c>
      <c r="B55" t="s">
        <v>40</v>
      </c>
      <c r="C55" t="s">
        <v>118</v>
      </c>
      <c r="D55">
        <v>0</v>
      </c>
      <c r="E55">
        <v>179</v>
      </c>
      <c r="F55">
        <v>180</v>
      </c>
      <c r="G55">
        <v>177</v>
      </c>
      <c r="H55">
        <v>173</v>
      </c>
      <c r="I55">
        <v>709</v>
      </c>
    </row>
    <row r="56" spans="1:9" x14ac:dyDescent="0.2">
      <c r="A56" t="s">
        <v>42</v>
      </c>
      <c r="B56" t="s">
        <v>119</v>
      </c>
      <c r="C56" t="s">
        <v>120</v>
      </c>
      <c r="D56">
        <v>200</v>
      </c>
      <c r="E56">
        <v>189</v>
      </c>
      <c r="F56">
        <v>158</v>
      </c>
      <c r="G56">
        <v>158</v>
      </c>
      <c r="I56">
        <v>705</v>
      </c>
    </row>
    <row r="57" spans="1:9" x14ac:dyDescent="0.2">
      <c r="A57" t="s">
        <v>48</v>
      </c>
      <c r="B57" t="s">
        <v>121</v>
      </c>
      <c r="C57" t="s">
        <v>122</v>
      </c>
      <c r="D57">
        <v>114</v>
      </c>
      <c r="E57">
        <v>142</v>
      </c>
      <c r="F57">
        <v>120</v>
      </c>
      <c r="G57">
        <v>145</v>
      </c>
      <c r="H57">
        <v>183</v>
      </c>
      <c r="I57">
        <v>704</v>
      </c>
    </row>
    <row r="58" spans="1:9" x14ac:dyDescent="0.2">
      <c r="A58" t="s">
        <v>66</v>
      </c>
      <c r="B58" t="s">
        <v>123</v>
      </c>
      <c r="C58" t="s">
        <v>124</v>
      </c>
      <c r="D58">
        <v>161</v>
      </c>
      <c r="F58">
        <v>168</v>
      </c>
      <c r="G58">
        <v>191</v>
      </c>
      <c r="H58">
        <v>181</v>
      </c>
      <c r="I58">
        <v>701</v>
      </c>
    </row>
    <row r="59" spans="1:9" x14ac:dyDescent="0.2">
      <c r="A59" t="s">
        <v>63</v>
      </c>
      <c r="B59" t="s">
        <v>43</v>
      </c>
      <c r="C59" t="s">
        <v>125</v>
      </c>
      <c r="D59">
        <v>194</v>
      </c>
      <c r="E59">
        <v>133</v>
      </c>
      <c r="G59">
        <v>212</v>
      </c>
      <c r="H59">
        <v>141</v>
      </c>
      <c r="I59">
        <v>680</v>
      </c>
    </row>
    <row r="60" spans="1:9" x14ac:dyDescent="0.2">
      <c r="A60" t="s">
        <v>58</v>
      </c>
      <c r="B60" t="s">
        <v>29</v>
      </c>
      <c r="C60" t="s">
        <v>126</v>
      </c>
      <c r="D60">
        <v>148</v>
      </c>
      <c r="F60">
        <v>153</v>
      </c>
      <c r="G60">
        <v>185</v>
      </c>
      <c r="H60">
        <v>184</v>
      </c>
      <c r="I60">
        <v>670</v>
      </c>
    </row>
    <row r="61" spans="1:9" x14ac:dyDescent="0.2">
      <c r="A61" t="s">
        <v>58</v>
      </c>
      <c r="B61" t="s">
        <v>75</v>
      </c>
      <c r="C61" t="s">
        <v>127</v>
      </c>
      <c r="D61">
        <v>187</v>
      </c>
      <c r="E61">
        <v>196</v>
      </c>
      <c r="F61">
        <v>154</v>
      </c>
      <c r="G61">
        <v>131</v>
      </c>
      <c r="I61">
        <v>668</v>
      </c>
    </row>
    <row r="62" spans="1:9" x14ac:dyDescent="0.2">
      <c r="A62" t="s">
        <v>77</v>
      </c>
      <c r="B62" t="s">
        <v>128</v>
      </c>
      <c r="C62" t="s">
        <v>129</v>
      </c>
      <c r="D62">
        <v>187</v>
      </c>
      <c r="E62">
        <v>195</v>
      </c>
      <c r="F62">
        <v>145</v>
      </c>
      <c r="G62">
        <v>140</v>
      </c>
      <c r="I62">
        <v>667</v>
      </c>
    </row>
    <row r="63" spans="1:9" x14ac:dyDescent="0.2">
      <c r="A63" t="s">
        <v>63</v>
      </c>
      <c r="B63" t="s">
        <v>130</v>
      </c>
      <c r="C63" t="s">
        <v>131</v>
      </c>
      <c r="D63">
        <v>172</v>
      </c>
      <c r="E63">
        <v>140</v>
      </c>
      <c r="F63">
        <v>156</v>
      </c>
      <c r="G63">
        <v>155</v>
      </c>
      <c r="I63">
        <v>623</v>
      </c>
    </row>
    <row r="64" spans="1:9" x14ac:dyDescent="0.2">
      <c r="A64" t="s">
        <v>28</v>
      </c>
      <c r="B64" t="s">
        <v>132</v>
      </c>
      <c r="C64" t="s">
        <v>133</v>
      </c>
      <c r="D64">
        <v>0</v>
      </c>
      <c r="F64">
        <v>161</v>
      </c>
      <c r="G64">
        <v>225</v>
      </c>
      <c r="H64">
        <v>232</v>
      </c>
      <c r="I64">
        <v>618</v>
      </c>
    </row>
    <row r="65" spans="1:9" x14ac:dyDescent="0.2">
      <c r="A65" t="s">
        <v>20</v>
      </c>
      <c r="B65" t="s">
        <v>15</v>
      </c>
      <c r="C65" t="s">
        <v>134</v>
      </c>
      <c r="D65">
        <v>136</v>
      </c>
      <c r="E65">
        <v>171</v>
      </c>
      <c r="F65">
        <v>115</v>
      </c>
      <c r="H65">
        <v>185</v>
      </c>
      <c r="I65">
        <v>607</v>
      </c>
    </row>
    <row r="66" spans="1:9" x14ac:dyDescent="0.2">
      <c r="A66" t="s">
        <v>98</v>
      </c>
      <c r="B66" t="s">
        <v>135</v>
      </c>
      <c r="C66" t="s">
        <v>136</v>
      </c>
      <c r="D66">
        <v>151</v>
      </c>
      <c r="G66">
        <v>222</v>
      </c>
      <c r="H66">
        <v>234</v>
      </c>
      <c r="I66">
        <v>607</v>
      </c>
    </row>
    <row r="67" spans="1:9" x14ac:dyDescent="0.2">
      <c r="A67" t="s">
        <v>63</v>
      </c>
      <c r="B67" t="s">
        <v>137</v>
      </c>
      <c r="C67" t="s">
        <v>138</v>
      </c>
      <c r="F67">
        <v>189</v>
      </c>
      <c r="G67">
        <v>224</v>
      </c>
      <c r="H67">
        <v>169</v>
      </c>
      <c r="I67">
        <v>582</v>
      </c>
    </row>
    <row r="68" spans="1:9" x14ac:dyDescent="0.2">
      <c r="A68" t="s">
        <v>82</v>
      </c>
      <c r="B68" t="s">
        <v>139</v>
      </c>
      <c r="C68" t="s">
        <v>34</v>
      </c>
      <c r="D68">
        <v>201</v>
      </c>
      <c r="E68">
        <v>137</v>
      </c>
      <c r="F68">
        <v>116</v>
      </c>
      <c r="H68">
        <v>121</v>
      </c>
      <c r="I68">
        <v>575</v>
      </c>
    </row>
    <row r="69" spans="1:9" x14ac:dyDescent="0.2">
      <c r="A69" t="s">
        <v>42</v>
      </c>
      <c r="B69" t="s">
        <v>140</v>
      </c>
      <c r="C69" t="s">
        <v>141</v>
      </c>
      <c r="F69">
        <v>183</v>
      </c>
      <c r="G69">
        <v>201</v>
      </c>
      <c r="H69">
        <v>180</v>
      </c>
      <c r="I69">
        <v>564</v>
      </c>
    </row>
    <row r="70" spans="1:9" x14ac:dyDescent="0.2">
      <c r="A70" t="s">
        <v>98</v>
      </c>
      <c r="B70" t="s">
        <v>142</v>
      </c>
      <c r="C70" t="s">
        <v>143</v>
      </c>
      <c r="D70">
        <v>0</v>
      </c>
      <c r="E70">
        <v>179</v>
      </c>
      <c r="F70">
        <v>214</v>
      </c>
      <c r="G70">
        <v>165</v>
      </c>
      <c r="I70">
        <v>558</v>
      </c>
    </row>
    <row r="71" spans="1:9" x14ac:dyDescent="0.2">
      <c r="A71" t="s">
        <v>42</v>
      </c>
      <c r="B71" t="s">
        <v>144</v>
      </c>
      <c r="C71" t="s">
        <v>145</v>
      </c>
      <c r="D71">
        <v>216</v>
      </c>
      <c r="E71">
        <v>155</v>
      </c>
      <c r="H71">
        <v>180</v>
      </c>
      <c r="I71">
        <v>551</v>
      </c>
    </row>
    <row r="72" spans="1:9" x14ac:dyDescent="0.2">
      <c r="A72" t="s">
        <v>58</v>
      </c>
      <c r="B72" t="s">
        <v>121</v>
      </c>
      <c r="C72" t="s">
        <v>146</v>
      </c>
      <c r="D72">
        <v>170</v>
      </c>
      <c r="E72">
        <v>137</v>
      </c>
      <c r="H72">
        <v>224</v>
      </c>
      <c r="I72">
        <v>531</v>
      </c>
    </row>
    <row r="73" spans="1:9" x14ac:dyDescent="0.2">
      <c r="A73" t="s">
        <v>82</v>
      </c>
      <c r="B73" t="s">
        <v>87</v>
      </c>
      <c r="C73" t="s">
        <v>94</v>
      </c>
      <c r="D73">
        <v>124</v>
      </c>
      <c r="G73">
        <v>218</v>
      </c>
      <c r="H73">
        <v>178</v>
      </c>
      <c r="I73">
        <v>520</v>
      </c>
    </row>
    <row r="74" spans="1:9" x14ac:dyDescent="0.2">
      <c r="A74" t="s">
        <v>42</v>
      </c>
      <c r="B74" t="s">
        <v>147</v>
      </c>
      <c r="C74" t="s">
        <v>148</v>
      </c>
      <c r="D74">
        <v>170</v>
      </c>
      <c r="E74">
        <v>173</v>
      </c>
      <c r="F74">
        <v>170</v>
      </c>
      <c r="I74">
        <v>513</v>
      </c>
    </row>
    <row r="75" spans="1:9" x14ac:dyDescent="0.2">
      <c r="A75" t="s">
        <v>63</v>
      </c>
      <c r="B75" t="s">
        <v>47</v>
      </c>
      <c r="C75" t="s">
        <v>149</v>
      </c>
      <c r="D75">
        <v>168</v>
      </c>
      <c r="E75">
        <v>192</v>
      </c>
      <c r="H75">
        <v>151</v>
      </c>
      <c r="I75">
        <v>511</v>
      </c>
    </row>
    <row r="76" spans="1:9" x14ac:dyDescent="0.2">
      <c r="A76" t="s">
        <v>66</v>
      </c>
      <c r="B76" t="s">
        <v>150</v>
      </c>
      <c r="C76" t="s">
        <v>151</v>
      </c>
      <c r="D76">
        <v>161</v>
      </c>
      <c r="E76">
        <v>159</v>
      </c>
      <c r="H76">
        <v>170</v>
      </c>
      <c r="I76">
        <v>490</v>
      </c>
    </row>
    <row r="77" spans="1:9" x14ac:dyDescent="0.2">
      <c r="A77" t="s">
        <v>98</v>
      </c>
      <c r="B77" t="s">
        <v>152</v>
      </c>
      <c r="C77" t="s">
        <v>153</v>
      </c>
      <c r="D77">
        <v>176</v>
      </c>
      <c r="E77">
        <v>154</v>
      </c>
      <c r="H77">
        <v>157</v>
      </c>
      <c r="I77">
        <v>487</v>
      </c>
    </row>
    <row r="78" spans="1:9" x14ac:dyDescent="0.2">
      <c r="A78" t="s">
        <v>98</v>
      </c>
      <c r="B78" t="s">
        <v>96</v>
      </c>
      <c r="C78" t="s">
        <v>154</v>
      </c>
      <c r="D78">
        <v>168</v>
      </c>
      <c r="E78">
        <v>170</v>
      </c>
      <c r="F78">
        <v>149</v>
      </c>
      <c r="I78">
        <v>487</v>
      </c>
    </row>
    <row r="79" spans="1:9" x14ac:dyDescent="0.2">
      <c r="A79" t="s">
        <v>77</v>
      </c>
      <c r="B79" t="s">
        <v>155</v>
      </c>
      <c r="C79" t="s">
        <v>114</v>
      </c>
      <c r="D79">
        <v>0</v>
      </c>
      <c r="E79">
        <v>151</v>
      </c>
      <c r="F79">
        <v>166</v>
      </c>
      <c r="H79">
        <v>166</v>
      </c>
      <c r="I79">
        <v>483</v>
      </c>
    </row>
    <row r="80" spans="1:9" x14ac:dyDescent="0.2">
      <c r="A80" t="s">
        <v>11</v>
      </c>
      <c r="B80" t="s">
        <v>156</v>
      </c>
      <c r="C80" t="s">
        <v>157</v>
      </c>
      <c r="D80">
        <v>143</v>
      </c>
      <c r="F80">
        <v>160</v>
      </c>
      <c r="H80">
        <v>167</v>
      </c>
      <c r="I80">
        <v>470</v>
      </c>
    </row>
    <row r="81" spans="1:9" x14ac:dyDescent="0.2">
      <c r="A81" t="s">
        <v>58</v>
      </c>
      <c r="B81" t="s">
        <v>43</v>
      </c>
      <c r="C81" t="s">
        <v>158</v>
      </c>
      <c r="D81">
        <v>0</v>
      </c>
      <c r="F81">
        <v>159</v>
      </c>
      <c r="G81">
        <v>138</v>
      </c>
      <c r="H81">
        <v>165</v>
      </c>
      <c r="I81">
        <v>462</v>
      </c>
    </row>
    <row r="82" spans="1:9" x14ac:dyDescent="0.2">
      <c r="A82" t="s">
        <v>11</v>
      </c>
      <c r="B82" t="s">
        <v>91</v>
      </c>
      <c r="C82" t="s">
        <v>159</v>
      </c>
      <c r="D82">
        <v>180</v>
      </c>
      <c r="E82">
        <v>141</v>
      </c>
      <c r="G82">
        <v>136</v>
      </c>
      <c r="I82">
        <v>457</v>
      </c>
    </row>
    <row r="83" spans="1:9" x14ac:dyDescent="0.2">
      <c r="A83" t="s">
        <v>77</v>
      </c>
      <c r="B83" t="s">
        <v>160</v>
      </c>
      <c r="C83" t="s">
        <v>161</v>
      </c>
      <c r="D83">
        <v>143</v>
      </c>
      <c r="G83">
        <v>152</v>
      </c>
      <c r="H83">
        <v>158</v>
      </c>
      <c r="I83">
        <v>453</v>
      </c>
    </row>
    <row r="84" spans="1:9" x14ac:dyDescent="0.2">
      <c r="A84" t="s">
        <v>82</v>
      </c>
      <c r="B84" t="s">
        <v>162</v>
      </c>
      <c r="C84" t="s">
        <v>163</v>
      </c>
      <c r="D84">
        <v>0</v>
      </c>
      <c r="E84">
        <v>144</v>
      </c>
      <c r="F84">
        <v>194</v>
      </c>
      <c r="G84">
        <v>100</v>
      </c>
      <c r="I84">
        <v>438</v>
      </c>
    </row>
    <row r="85" spans="1:9" x14ac:dyDescent="0.2">
      <c r="A85" t="s">
        <v>23</v>
      </c>
      <c r="B85" t="s">
        <v>164</v>
      </c>
      <c r="C85" t="s">
        <v>165</v>
      </c>
      <c r="D85">
        <v>144</v>
      </c>
      <c r="E85">
        <v>150</v>
      </c>
      <c r="F85">
        <v>124</v>
      </c>
      <c r="I85">
        <v>418</v>
      </c>
    </row>
    <row r="86" spans="1:9" x14ac:dyDescent="0.2">
      <c r="A86" t="s">
        <v>23</v>
      </c>
      <c r="B86" t="s">
        <v>166</v>
      </c>
      <c r="C86" t="s">
        <v>167</v>
      </c>
      <c r="G86">
        <v>183</v>
      </c>
      <c r="H86">
        <v>212</v>
      </c>
      <c r="I86">
        <v>395</v>
      </c>
    </row>
    <row r="87" spans="1:9" x14ac:dyDescent="0.2">
      <c r="A87" t="s">
        <v>42</v>
      </c>
      <c r="B87" t="s">
        <v>168</v>
      </c>
      <c r="C87" t="s">
        <v>169</v>
      </c>
      <c r="G87">
        <v>208</v>
      </c>
      <c r="H87">
        <v>150</v>
      </c>
      <c r="I87">
        <v>358</v>
      </c>
    </row>
    <row r="88" spans="1:9" x14ac:dyDescent="0.2">
      <c r="A88" t="s">
        <v>20</v>
      </c>
      <c r="B88" t="s">
        <v>52</v>
      </c>
      <c r="C88" t="s">
        <v>170</v>
      </c>
      <c r="G88">
        <v>190</v>
      </c>
      <c r="H88">
        <v>141</v>
      </c>
      <c r="I88">
        <v>331</v>
      </c>
    </row>
    <row r="89" spans="1:9" x14ac:dyDescent="0.2">
      <c r="A89" t="s">
        <v>23</v>
      </c>
      <c r="B89" t="s">
        <v>171</v>
      </c>
      <c r="C89" t="s">
        <v>172</v>
      </c>
      <c r="G89">
        <v>152</v>
      </c>
      <c r="H89">
        <v>179</v>
      </c>
      <c r="I89">
        <v>331</v>
      </c>
    </row>
    <row r="90" spans="1:9" x14ac:dyDescent="0.2">
      <c r="A90" t="s">
        <v>28</v>
      </c>
      <c r="B90" t="s">
        <v>173</v>
      </c>
      <c r="C90" t="s">
        <v>174</v>
      </c>
      <c r="D90">
        <v>137</v>
      </c>
      <c r="E90">
        <v>193</v>
      </c>
      <c r="I90">
        <v>330</v>
      </c>
    </row>
    <row r="91" spans="1:9" x14ac:dyDescent="0.2">
      <c r="A91" t="s">
        <v>20</v>
      </c>
      <c r="B91" t="s">
        <v>175</v>
      </c>
      <c r="C91" t="s">
        <v>176</v>
      </c>
      <c r="D91">
        <v>148</v>
      </c>
      <c r="E91">
        <v>134</v>
      </c>
      <c r="I91">
        <v>282</v>
      </c>
    </row>
    <row r="92" spans="1:9" x14ac:dyDescent="0.2">
      <c r="A92" t="s">
        <v>66</v>
      </c>
      <c r="B92" t="s">
        <v>87</v>
      </c>
      <c r="C92" t="s">
        <v>177</v>
      </c>
      <c r="E92">
        <v>139</v>
      </c>
      <c r="G92">
        <v>128</v>
      </c>
      <c r="I92">
        <v>267</v>
      </c>
    </row>
    <row r="93" spans="1:9" x14ac:dyDescent="0.2">
      <c r="A93" t="s">
        <v>23</v>
      </c>
      <c r="B93" t="s">
        <v>178</v>
      </c>
      <c r="C93" t="s">
        <v>179</v>
      </c>
      <c r="E93">
        <v>139</v>
      </c>
      <c r="F93">
        <v>114</v>
      </c>
      <c r="I93">
        <v>253</v>
      </c>
    </row>
    <row r="94" spans="1:9" x14ac:dyDescent="0.2">
      <c r="A94" t="s">
        <v>20</v>
      </c>
      <c r="B94" t="s">
        <v>180</v>
      </c>
      <c r="C94" t="s">
        <v>181</v>
      </c>
      <c r="F94">
        <v>126</v>
      </c>
      <c r="G94">
        <v>116</v>
      </c>
      <c r="I94">
        <v>242</v>
      </c>
    </row>
    <row r="95" spans="1:9" x14ac:dyDescent="0.2">
      <c r="A95" t="s">
        <v>37</v>
      </c>
      <c r="B95" t="s">
        <v>182</v>
      </c>
      <c r="C95" t="s">
        <v>183</v>
      </c>
      <c r="F95">
        <v>167</v>
      </c>
      <c r="I95">
        <v>167</v>
      </c>
    </row>
    <row r="96" spans="1:9" x14ac:dyDescent="0.2">
      <c r="A96" t="s">
        <v>37</v>
      </c>
      <c r="B96" t="s">
        <v>132</v>
      </c>
      <c r="C96" t="s">
        <v>184</v>
      </c>
      <c r="G96">
        <v>161</v>
      </c>
      <c r="I96">
        <v>161</v>
      </c>
    </row>
    <row r="97" spans="1:9" x14ac:dyDescent="0.2">
      <c r="A97" t="s">
        <v>14</v>
      </c>
      <c r="B97" t="s">
        <v>185</v>
      </c>
      <c r="C97" t="s">
        <v>186</v>
      </c>
      <c r="D97">
        <v>0</v>
      </c>
      <c r="H97">
        <v>160</v>
      </c>
      <c r="I97">
        <v>160</v>
      </c>
    </row>
    <row r="98" spans="1:9" x14ac:dyDescent="0.2">
      <c r="A98" t="s">
        <v>66</v>
      </c>
      <c r="B98" t="s">
        <v>187</v>
      </c>
      <c r="C98" t="s">
        <v>188</v>
      </c>
      <c r="F98">
        <v>159</v>
      </c>
      <c r="I98">
        <v>159</v>
      </c>
    </row>
    <row r="99" spans="1:9" x14ac:dyDescent="0.2">
      <c r="A99" t="s">
        <v>17</v>
      </c>
      <c r="B99" t="s">
        <v>189</v>
      </c>
      <c r="C99" t="s">
        <v>190</v>
      </c>
      <c r="D99">
        <v>156</v>
      </c>
      <c r="I99">
        <v>156</v>
      </c>
    </row>
    <row r="100" spans="1:9" x14ac:dyDescent="0.2">
      <c r="A100" t="s">
        <v>63</v>
      </c>
      <c r="B100" t="s">
        <v>191</v>
      </c>
      <c r="C100" t="s">
        <v>192</v>
      </c>
      <c r="F100">
        <v>149</v>
      </c>
      <c r="I100">
        <v>149</v>
      </c>
    </row>
    <row r="101" spans="1:9" x14ac:dyDescent="0.2">
      <c r="A101" t="s">
        <v>58</v>
      </c>
      <c r="B101" t="s">
        <v>193</v>
      </c>
      <c r="C101" t="s">
        <v>194</v>
      </c>
      <c r="E101">
        <v>147</v>
      </c>
      <c r="I101">
        <v>147</v>
      </c>
    </row>
    <row r="102" spans="1:9" x14ac:dyDescent="0.2">
      <c r="A102" t="s">
        <v>23</v>
      </c>
      <c r="B102" t="s">
        <v>195</v>
      </c>
      <c r="C102" t="s">
        <v>196</v>
      </c>
      <c r="D102">
        <v>135</v>
      </c>
      <c r="I102">
        <v>135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workbookViewId="0">
      <selection sqref="A1:I96"/>
    </sheetView>
  </sheetViews>
  <sheetFormatPr baseColWidth="10" defaultColWidth="8.83203125" defaultRowHeight="15" x14ac:dyDescent="0.2"/>
  <sheetData>
    <row r="1" spans="1:9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">
      <c r="A2" s="35" t="s">
        <v>197</v>
      </c>
      <c r="B2" s="35"/>
      <c r="C2" s="35"/>
      <c r="D2" s="35"/>
      <c r="E2" s="35"/>
      <c r="F2" s="35"/>
      <c r="G2" s="35"/>
      <c r="H2" s="35"/>
      <c r="I2" s="35"/>
    </row>
    <row r="4" spans="1:9" x14ac:dyDescent="0.2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</row>
    <row r="5" spans="1:9" x14ac:dyDescent="0.2">
      <c r="A5" t="s">
        <v>14</v>
      </c>
      <c r="B5" t="s">
        <v>198</v>
      </c>
      <c r="C5" t="s">
        <v>199</v>
      </c>
      <c r="D5">
        <v>220</v>
      </c>
      <c r="E5">
        <v>257</v>
      </c>
      <c r="F5">
        <v>255</v>
      </c>
      <c r="G5">
        <v>227</v>
      </c>
      <c r="H5">
        <v>209</v>
      </c>
      <c r="I5">
        <v>1168</v>
      </c>
    </row>
    <row r="6" spans="1:9" x14ac:dyDescent="0.2">
      <c r="A6" t="s">
        <v>200</v>
      </c>
      <c r="B6" t="s">
        <v>201</v>
      </c>
      <c r="C6" t="s">
        <v>202</v>
      </c>
      <c r="D6">
        <v>237</v>
      </c>
      <c r="E6">
        <v>194</v>
      </c>
      <c r="F6">
        <v>222</v>
      </c>
      <c r="G6">
        <v>257</v>
      </c>
      <c r="H6">
        <v>232</v>
      </c>
      <c r="I6">
        <v>1142</v>
      </c>
    </row>
    <row r="7" spans="1:9" x14ac:dyDescent="0.2">
      <c r="A7" t="s">
        <v>200</v>
      </c>
      <c r="B7" t="s">
        <v>203</v>
      </c>
      <c r="C7" t="s">
        <v>204</v>
      </c>
      <c r="D7">
        <v>194</v>
      </c>
      <c r="E7">
        <v>256</v>
      </c>
      <c r="F7">
        <v>244</v>
      </c>
      <c r="G7">
        <v>186</v>
      </c>
      <c r="H7">
        <v>235</v>
      </c>
      <c r="I7">
        <v>1115</v>
      </c>
    </row>
    <row r="8" spans="1:9" x14ac:dyDescent="0.2">
      <c r="A8" t="s">
        <v>205</v>
      </c>
      <c r="B8" t="s">
        <v>206</v>
      </c>
      <c r="C8" t="s">
        <v>101</v>
      </c>
      <c r="D8">
        <v>268</v>
      </c>
      <c r="E8">
        <v>232</v>
      </c>
      <c r="F8">
        <v>196</v>
      </c>
      <c r="G8">
        <v>206</v>
      </c>
      <c r="H8">
        <v>212</v>
      </c>
      <c r="I8">
        <v>1114</v>
      </c>
    </row>
    <row r="9" spans="1:9" x14ac:dyDescent="0.2">
      <c r="A9" t="s">
        <v>207</v>
      </c>
      <c r="B9" t="s">
        <v>208</v>
      </c>
      <c r="C9" t="s">
        <v>209</v>
      </c>
      <c r="D9">
        <v>253</v>
      </c>
      <c r="E9">
        <v>203</v>
      </c>
      <c r="F9">
        <v>220</v>
      </c>
      <c r="G9">
        <v>180</v>
      </c>
      <c r="H9">
        <v>183</v>
      </c>
      <c r="I9">
        <v>1039</v>
      </c>
    </row>
    <row r="10" spans="1:9" x14ac:dyDescent="0.2">
      <c r="A10" t="s">
        <v>210</v>
      </c>
      <c r="B10" t="s">
        <v>211</v>
      </c>
      <c r="C10" t="s">
        <v>163</v>
      </c>
      <c r="D10">
        <v>190</v>
      </c>
      <c r="E10">
        <v>208</v>
      </c>
      <c r="F10">
        <v>225</v>
      </c>
      <c r="G10">
        <v>219</v>
      </c>
      <c r="H10">
        <v>190</v>
      </c>
      <c r="I10">
        <v>1032</v>
      </c>
    </row>
    <row r="11" spans="1:9" x14ac:dyDescent="0.2">
      <c r="A11" t="s">
        <v>14</v>
      </c>
      <c r="B11" t="s">
        <v>212</v>
      </c>
      <c r="C11" t="s">
        <v>213</v>
      </c>
      <c r="D11">
        <v>202</v>
      </c>
      <c r="E11">
        <v>212</v>
      </c>
      <c r="F11">
        <v>204</v>
      </c>
      <c r="G11">
        <v>192</v>
      </c>
      <c r="H11">
        <v>222</v>
      </c>
      <c r="I11">
        <v>1032</v>
      </c>
    </row>
    <row r="12" spans="1:9" x14ac:dyDescent="0.2">
      <c r="A12" t="s">
        <v>63</v>
      </c>
      <c r="B12" t="s">
        <v>214</v>
      </c>
      <c r="C12" t="s">
        <v>114</v>
      </c>
      <c r="D12">
        <v>173</v>
      </c>
      <c r="E12">
        <v>180</v>
      </c>
      <c r="F12">
        <v>209</v>
      </c>
      <c r="G12">
        <v>223</v>
      </c>
      <c r="H12">
        <v>244</v>
      </c>
      <c r="I12">
        <v>1029</v>
      </c>
    </row>
    <row r="13" spans="1:9" x14ac:dyDescent="0.2">
      <c r="A13" t="s">
        <v>215</v>
      </c>
      <c r="B13" t="s">
        <v>216</v>
      </c>
      <c r="C13" t="s">
        <v>217</v>
      </c>
      <c r="D13">
        <v>189</v>
      </c>
      <c r="E13">
        <v>251</v>
      </c>
      <c r="F13">
        <v>175</v>
      </c>
      <c r="G13">
        <v>216</v>
      </c>
      <c r="H13">
        <v>187</v>
      </c>
      <c r="I13">
        <v>1018</v>
      </c>
    </row>
    <row r="14" spans="1:9" x14ac:dyDescent="0.2">
      <c r="A14" t="s">
        <v>210</v>
      </c>
      <c r="B14" t="s">
        <v>218</v>
      </c>
      <c r="C14" t="s">
        <v>219</v>
      </c>
      <c r="D14">
        <v>157</v>
      </c>
      <c r="E14">
        <v>210</v>
      </c>
      <c r="F14">
        <v>193</v>
      </c>
      <c r="G14">
        <v>201</v>
      </c>
      <c r="H14">
        <v>236</v>
      </c>
      <c r="I14">
        <v>997</v>
      </c>
    </row>
    <row r="15" spans="1:9" x14ac:dyDescent="0.2">
      <c r="A15" t="s">
        <v>200</v>
      </c>
      <c r="B15" t="s">
        <v>220</v>
      </c>
      <c r="C15" t="s">
        <v>221</v>
      </c>
      <c r="D15">
        <v>183</v>
      </c>
      <c r="E15">
        <v>213</v>
      </c>
      <c r="F15">
        <v>210</v>
      </c>
      <c r="G15">
        <v>158</v>
      </c>
      <c r="H15">
        <v>225</v>
      </c>
      <c r="I15">
        <v>989</v>
      </c>
    </row>
    <row r="16" spans="1:9" x14ac:dyDescent="0.2">
      <c r="A16" t="s">
        <v>207</v>
      </c>
      <c r="B16" t="s">
        <v>222</v>
      </c>
      <c r="C16" t="s">
        <v>223</v>
      </c>
      <c r="D16">
        <v>186</v>
      </c>
      <c r="E16">
        <v>163</v>
      </c>
      <c r="F16">
        <v>204</v>
      </c>
      <c r="G16">
        <v>217</v>
      </c>
      <c r="H16">
        <v>216</v>
      </c>
      <c r="I16">
        <v>986</v>
      </c>
    </row>
    <row r="17" spans="1:9" x14ac:dyDescent="0.2">
      <c r="A17" t="s">
        <v>207</v>
      </c>
      <c r="B17" t="s">
        <v>224</v>
      </c>
      <c r="C17" t="s">
        <v>225</v>
      </c>
      <c r="D17">
        <v>218</v>
      </c>
      <c r="E17">
        <v>178</v>
      </c>
      <c r="F17">
        <v>190</v>
      </c>
      <c r="G17">
        <v>185</v>
      </c>
      <c r="H17">
        <v>214</v>
      </c>
      <c r="I17">
        <v>985</v>
      </c>
    </row>
    <row r="18" spans="1:9" x14ac:dyDescent="0.2">
      <c r="A18" t="s">
        <v>205</v>
      </c>
      <c r="B18" t="s">
        <v>226</v>
      </c>
      <c r="C18" t="s">
        <v>227</v>
      </c>
      <c r="D18">
        <v>202</v>
      </c>
      <c r="E18">
        <v>161</v>
      </c>
      <c r="F18">
        <v>215</v>
      </c>
      <c r="G18">
        <v>202</v>
      </c>
      <c r="H18">
        <v>183</v>
      </c>
      <c r="I18">
        <v>963</v>
      </c>
    </row>
    <row r="19" spans="1:9" x14ac:dyDescent="0.2">
      <c r="A19" t="s">
        <v>37</v>
      </c>
      <c r="B19" t="s">
        <v>228</v>
      </c>
      <c r="C19" t="s">
        <v>229</v>
      </c>
      <c r="D19">
        <v>166</v>
      </c>
      <c r="E19">
        <v>160</v>
      </c>
      <c r="F19">
        <v>223</v>
      </c>
      <c r="G19">
        <v>177</v>
      </c>
      <c r="H19">
        <v>236</v>
      </c>
      <c r="I19">
        <v>962</v>
      </c>
    </row>
    <row r="20" spans="1:9" x14ac:dyDescent="0.2">
      <c r="A20" t="s">
        <v>37</v>
      </c>
      <c r="B20" t="s">
        <v>230</v>
      </c>
      <c r="C20" t="s">
        <v>231</v>
      </c>
      <c r="D20">
        <v>171</v>
      </c>
      <c r="E20">
        <v>187</v>
      </c>
      <c r="F20">
        <v>211</v>
      </c>
      <c r="G20">
        <v>180</v>
      </c>
      <c r="H20">
        <v>191</v>
      </c>
      <c r="I20">
        <v>940</v>
      </c>
    </row>
    <row r="21" spans="1:9" x14ac:dyDescent="0.2">
      <c r="A21" t="s">
        <v>28</v>
      </c>
      <c r="B21" t="s">
        <v>232</v>
      </c>
      <c r="C21" t="s">
        <v>233</v>
      </c>
      <c r="D21">
        <v>191</v>
      </c>
      <c r="E21">
        <v>192</v>
      </c>
      <c r="F21">
        <v>183</v>
      </c>
      <c r="G21">
        <v>181</v>
      </c>
      <c r="H21">
        <v>185</v>
      </c>
      <c r="I21">
        <v>932</v>
      </c>
    </row>
    <row r="22" spans="1:9" x14ac:dyDescent="0.2">
      <c r="A22" t="s">
        <v>28</v>
      </c>
      <c r="B22" t="s">
        <v>234</v>
      </c>
      <c r="C22" t="s">
        <v>235</v>
      </c>
      <c r="D22">
        <v>174</v>
      </c>
      <c r="E22">
        <v>161</v>
      </c>
      <c r="F22">
        <v>203</v>
      </c>
      <c r="G22">
        <v>168</v>
      </c>
      <c r="H22">
        <v>221</v>
      </c>
      <c r="I22">
        <v>927</v>
      </c>
    </row>
    <row r="23" spans="1:9" x14ac:dyDescent="0.2">
      <c r="A23" t="s">
        <v>63</v>
      </c>
      <c r="B23" t="s">
        <v>236</v>
      </c>
      <c r="C23" t="s">
        <v>237</v>
      </c>
      <c r="D23">
        <v>182</v>
      </c>
      <c r="E23">
        <v>204</v>
      </c>
      <c r="F23">
        <v>188</v>
      </c>
      <c r="G23">
        <v>178</v>
      </c>
      <c r="H23">
        <v>169</v>
      </c>
      <c r="I23">
        <v>921</v>
      </c>
    </row>
    <row r="24" spans="1:9" x14ac:dyDescent="0.2">
      <c r="A24" t="s">
        <v>58</v>
      </c>
      <c r="B24" t="s">
        <v>238</v>
      </c>
      <c r="C24" t="s">
        <v>239</v>
      </c>
      <c r="D24">
        <v>179</v>
      </c>
      <c r="E24">
        <v>194</v>
      </c>
      <c r="F24">
        <v>181</v>
      </c>
      <c r="G24">
        <v>168</v>
      </c>
      <c r="H24">
        <v>199</v>
      </c>
      <c r="I24">
        <v>921</v>
      </c>
    </row>
    <row r="25" spans="1:9" x14ac:dyDescent="0.2">
      <c r="A25" t="s">
        <v>37</v>
      </c>
      <c r="B25" t="s">
        <v>240</v>
      </c>
      <c r="C25" t="s">
        <v>241</v>
      </c>
      <c r="D25">
        <v>191</v>
      </c>
      <c r="E25">
        <v>191</v>
      </c>
      <c r="F25">
        <v>157</v>
      </c>
      <c r="G25">
        <v>189</v>
      </c>
      <c r="H25">
        <v>192</v>
      </c>
      <c r="I25">
        <v>920</v>
      </c>
    </row>
    <row r="26" spans="1:9" x14ac:dyDescent="0.2">
      <c r="A26" t="s">
        <v>242</v>
      </c>
      <c r="B26" t="s">
        <v>230</v>
      </c>
      <c r="C26" t="s">
        <v>213</v>
      </c>
      <c r="D26">
        <v>159</v>
      </c>
      <c r="E26">
        <v>181</v>
      </c>
      <c r="F26">
        <v>251</v>
      </c>
      <c r="G26">
        <v>170</v>
      </c>
      <c r="H26">
        <v>153</v>
      </c>
      <c r="I26">
        <v>914</v>
      </c>
    </row>
    <row r="27" spans="1:9" x14ac:dyDescent="0.2">
      <c r="A27" t="s">
        <v>48</v>
      </c>
      <c r="B27" t="s">
        <v>243</v>
      </c>
      <c r="C27" t="s">
        <v>244</v>
      </c>
      <c r="D27">
        <v>173</v>
      </c>
      <c r="E27">
        <v>173</v>
      </c>
      <c r="F27">
        <v>212</v>
      </c>
      <c r="G27">
        <v>159</v>
      </c>
      <c r="H27">
        <v>186</v>
      </c>
      <c r="I27">
        <v>903</v>
      </c>
    </row>
    <row r="28" spans="1:9" x14ac:dyDescent="0.2">
      <c r="A28" t="s">
        <v>23</v>
      </c>
      <c r="B28" t="s">
        <v>245</v>
      </c>
      <c r="C28" t="s">
        <v>246</v>
      </c>
      <c r="D28">
        <v>190</v>
      </c>
      <c r="E28">
        <v>192</v>
      </c>
      <c r="F28">
        <v>170</v>
      </c>
      <c r="G28">
        <v>192</v>
      </c>
      <c r="H28">
        <v>157</v>
      </c>
      <c r="I28">
        <v>901</v>
      </c>
    </row>
    <row r="29" spans="1:9" x14ac:dyDescent="0.2">
      <c r="A29" t="s">
        <v>63</v>
      </c>
      <c r="B29" t="s">
        <v>247</v>
      </c>
      <c r="C29" t="s">
        <v>248</v>
      </c>
      <c r="D29">
        <v>158</v>
      </c>
      <c r="E29">
        <v>158</v>
      </c>
      <c r="F29">
        <v>202</v>
      </c>
      <c r="G29">
        <v>195</v>
      </c>
      <c r="H29">
        <v>178</v>
      </c>
      <c r="I29">
        <v>891</v>
      </c>
    </row>
    <row r="30" spans="1:9" x14ac:dyDescent="0.2">
      <c r="A30" t="s">
        <v>14</v>
      </c>
      <c r="B30" t="s">
        <v>249</v>
      </c>
      <c r="C30" t="s">
        <v>250</v>
      </c>
      <c r="D30">
        <v>0</v>
      </c>
      <c r="E30">
        <v>211</v>
      </c>
      <c r="F30">
        <v>248</v>
      </c>
      <c r="G30">
        <v>204</v>
      </c>
      <c r="H30">
        <v>221</v>
      </c>
      <c r="I30">
        <v>884</v>
      </c>
    </row>
    <row r="31" spans="1:9" x14ac:dyDescent="0.2">
      <c r="A31" t="s">
        <v>210</v>
      </c>
      <c r="B31" t="s">
        <v>226</v>
      </c>
      <c r="C31" t="s">
        <v>251</v>
      </c>
      <c r="D31">
        <v>186</v>
      </c>
      <c r="E31">
        <v>181</v>
      </c>
      <c r="F31">
        <v>156</v>
      </c>
      <c r="G31">
        <v>182</v>
      </c>
      <c r="H31">
        <v>171</v>
      </c>
      <c r="I31">
        <v>876</v>
      </c>
    </row>
    <row r="32" spans="1:9" x14ac:dyDescent="0.2">
      <c r="A32" t="s">
        <v>215</v>
      </c>
      <c r="B32" t="s">
        <v>252</v>
      </c>
      <c r="C32" t="s">
        <v>253</v>
      </c>
      <c r="D32">
        <v>215</v>
      </c>
      <c r="E32">
        <v>202</v>
      </c>
      <c r="F32">
        <v>159</v>
      </c>
      <c r="G32">
        <v>192</v>
      </c>
      <c r="H32">
        <v>102</v>
      </c>
      <c r="I32">
        <v>870</v>
      </c>
    </row>
    <row r="33" spans="1:9" x14ac:dyDescent="0.2">
      <c r="A33" t="s">
        <v>28</v>
      </c>
      <c r="B33" t="s">
        <v>254</v>
      </c>
      <c r="C33" t="s">
        <v>255</v>
      </c>
      <c r="D33">
        <v>181</v>
      </c>
      <c r="E33">
        <v>191</v>
      </c>
      <c r="F33">
        <v>159</v>
      </c>
      <c r="G33">
        <v>173</v>
      </c>
      <c r="H33">
        <v>162</v>
      </c>
      <c r="I33">
        <v>866</v>
      </c>
    </row>
    <row r="34" spans="1:9" x14ac:dyDescent="0.2">
      <c r="A34" t="s">
        <v>210</v>
      </c>
      <c r="B34" t="s">
        <v>256</v>
      </c>
      <c r="C34" t="s">
        <v>257</v>
      </c>
      <c r="D34">
        <v>144</v>
      </c>
      <c r="E34">
        <v>185</v>
      </c>
      <c r="F34">
        <v>145</v>
      </c>
      <c r="G34">
        <v>202</v>
      </c>
      <c r="H34">
        <v>180</v>
      </c>
      <c r="I34">
        <v>856</v>
      </c>
    </row>
    <row r="35" spans="1:9" x14ac:dyDescent="0.2">
      <c r="A35" t="s">
        <v>258</v>
      </c>
      <c r="B35" t="s">
        <v>259</v>
      </c>
      <c r="C35" t="s">
        <v>260</v>
      </c>
      <c r="D35">
        <v>182</v>
      </c>
      <c r="E35">
        <v>134</v>
      </c>
      <c r="F35">
        <v>157</v>
      </c>
      <c r="G35">
        <v>169</v>
      </c>
      <c r="H35">
        <v>212</v>
      </c>
      <c r="I35">
        <v>854</v>
      </c>
    </row>
    <row r="36" spans="1:9" x14ac:dyDescent="0.2">
      <c r="A36" t="s">
        <v>23</v>
      </c>
      <c r="B36" t="s">
        <v>261</v>
      </c>
      <c r="C36" t="s">
        <v>262</v>
      </c>
      <c r="D36">
        <v>181</v>
      </c>
      <c r="E36">
        <v>130</v>
      </c>
      <c r="F36">
        <v>159</v>
      </c>
      <c r="G36">
        <v>183</v>
      </c>
      <c r="H36">
        <v>200</v>
      </c>
      <c r="I36">
        <v>853</v>
      </c>
    </row>
    <row r="37" spans="1:9" x14ac:dyDescent="0.2">
      <c r="A37" t="s">
        <v>14</v>
      </c>
      <c r="B37" t="s">
        <v>263</v>
      </c>
      <c r="C37" t="s">
        <v>127</v>
      </c>
      <c r="D37">
        <v>183</v>
      </c>
      <c r="F37">
        <v>236</v>
      </c>
      <c r="G37">
        <v>195</v>
      </c>
      <c r="H37">
        <v>237</v>
      </c>
      <c r="I37">
        <v>851</v>
      </c>
    </row>
    <row r="38" spans="1:9" x14ac:dyDescent="0.2">
      <c r="A38" t="s">
        <v>28</v>
      </c>
      <c r="B38" t="s">
        <v>264</v>
      </c>
      <c r="C38" t="s">
        <v>178</v>
      </c>
      <c r="D38">
        <v>148</v>
      </c>
      <c r="E38">
        <v>185</v>
      </c>
      <c r="F38">
        <v>179</v>
      </c>
      <c r="G38">
        <v>161</v>
      </c>
      <c r="H38">
        <v>173</v>
      </c>
      <c r="I38">
        <v>846</v>
      </c>
    </row>
    <row r="39" spans="1:9" x14ac:dyDescent="0.2">
      <c r="A39" t="s">
        <v>205</v>
      </c>
      <c r="B39" t="s">
        <v>265</v>
      </c>
      <c r="C39" t="s">
        <v>266</v>
      </c>
      <c r="D39">
        <v>140</v>
      </c>
      <c r="E39">
        <v>154</v>
      </c>
      <c r="F39">
        <v>123</v>
      </c>
      <c r="G39">
        <v>232</v>
      </c>
      <c r="H39">
        <v>192</v>
      </c>
      <c r="I39">
        <v>841</v>
      </c>
    </row>
    <row r="40" spans="1:9" x14ac:dyDescent="0.2">
      <c r="A40" t="s">
        <v>58</v>
      </c>
      <c r="B40" t="s">
        <v>243</v>
      </c>
      <c r="C40" t="s">
        <v>267</v>
      </c>
      <c r="D40">
        <v>176</v>
      </c>
      <c r="E40">
        <v>150</v>
      </c>
      <c r="F40">
        <v>161</v>
      </c>
      <c r="G40">
        <v>153</v>
      </c>
      <c r="H40">
        <v>199</v>
      </c>
      <c r="I40">
        <v>839</v>
      </c>
    </row>
    <row r="41" spans="1:9" x14ac:dyDescent="0.2">
      <c r="A41" t="s">
        <v>58</v>
      </c>
      <c r="B41" t="s">
        <v>268</v>
      </c>
      <c r="C41" t="s">
        <v>269</v>
      </c>
      <c r="D41">
        <v>153</v>
      </c>
      <c r="E41">
        <v>166</v>
      </c>
      <c r="F41">
        <v>176</v>
      </c>
      <c r="G41">
        <v>157</v>
      </c>
      <c r="H41">
        <v>182</v>
      </c>
      <c r="I41">
        <v>834</v>
      </c>
    </row>
    <row r="42" spans="1:9" x14ac:dyDescent="0.2">
      <c r="A42" t="s">
        <v>48</v>
      </c>
      <c r="B42" t="s">
        <v>270</v>
      </c>
      <c r="C42" t="s">
        <v>271</v>
      </c>
      <c r="D42">
        <v>195</v>
      </c>
      <c r="E42">
        <v>141</v>
      </c>
      <c r="F42">
        <v>154</v>
      </c>
      <c r="G42">
        <v>178</v>
      </c>
      <c r="H42">
        <v>156</v>
      </c>
      <c r="I42">
        <v>824</v>
      </c>
    </row>
    <row r="43" spans="1:9" x14ac:dyDescent="0.2">
      <c r="A43" t="s">
        <v>258</v>
      </c>
      <c r="B43" t="s">
        <v>272</v>
      </c>
      <c r="C43" t="s">
        <v>273</v>
      </c>
      <c r="D43">
        <v>169</v>
      </c>
      <c r="E43">
        <v>155</v>
      </c>
      <c r="F43">
        <v>144</v>
      </c>
      <c r="G43">
        <v>178</v>
      </c>
      <c r="H43">
        <v>170</v>
      </c>
      <c r="I43">
        <v>816</v>
      </c>
    </row>
    <row r="44" spans="1:9" x14ac:dyDescent="0.2">
      <c r="A44" t="s">
        <v>207</v>
      </c>
      <c r="B44" t="s">
        <v>274</v>
      </c>
      <c r="C44" t="s">
        <v>275</v>
      </c>
      <c r="D44">
        <v>0</v>
      </c>
      <c r="E44">
        <v>216</v>
      </c>
      <c r="F44">
        <v>173</v>
      </c>
      <c r="G44">
        <v>179</v>
      </c>
      <c r="H44">
        <v>237</v>
      </c>
      <c r="I44">
        <v>805</v>
      </c>
    </row>
    <row r="45" spans="1:9" x14ac:dyDescent="0.2">
      <c r="A45" t="s">
        <v>48</v>
      </c>
      <c r="B45" t="s">
        <v>276</v>
      </c>
      <c r="C45" t="s">
        <v>277</v>
      </c>
      <c r="D45">
        <v>181</v>
      </c>
      <c r="E45">
        <v>159</v>
      </c>
      <c r="F45">
        <v>143</v>
      </c>
      <c r="G45">
        <v>181</v>
      </c>
      <c r="H45">
        <v>141</v>
      </c>
      <c r="I45">
        <v>805</v>
      </c>
    </row>
    <row r="46" spans="1:9" x14ac:dyDescent="0.2">
      <c r="A46" t="s">
        <v>242</v>
      </c>
      <c r="B46" t="s">
        <v>278</v>
      </c>
      <c r="C46" t="s">
        <v>208</v>
      </c>
      <c r="D46">
        <v>165</v>
      </c>
      <c r="E46">
        <v>171</v>
      </c>
      <c r="F46">
        <v>140</v>
      </c>
      <c r="G46">
        <v>154</v>
      </c>
      <c r="H46">
        <v>159</v>
      </c>
      <c r="I46">
        <v>789</v>
      </c>
    </row>
    <row r="47" spans="1:9" x14ac:dyDescent="0.2">
      <c r="A47" t="s">
        <v>242</v>
      </c>
      <c r="B47" t="s">
        <v>279</v>
      </c>
      <c r="C47" t="s">
        <v>280</v>
      </c>
      <c r="D47">
        <v>143</v>
      </c>
      <c r="E47">
        <v>191</v>
      </c>
      <c r="F47">
        <v>201</v>
      </c>
      <c r="G47">
        <v>137</v>
      </c>
      <c r="H47">
        <v>114</v>
      </c>
      <c r="I47">
        <v>786</v>
      </c>
    </row>
    <row r="48" spans="1:9" x14ac:dyDescent="0.2">
      <c r="A48" t="s">
        <v>258</v>
      </c>
      <c r="B48" t="s">
        <v>208</v>
      </c>
      <c r="C48" t="s">
        <v>281</v>
      </c>
      <c r="D48">
        <v>148</v>
      </c>
      <c r="E48">
        <v>177</v>
      </c>
      <c r="F48">
        <v>133</v>
      </c>
      <c r="G48">
        <v>180</v>
      </c>
      <c r="H48">
        <v>146</v>
      </c>
      <c r="I48">
        <v>784</v>
      </c>
    </row>
    <row r="49" spans="1:9" x14ac:dyDescent="0.2">
      <c r="A49" t="s">
        <v>14</v>
      </c>
      <c r="B49" t="s">
        <v>226</v>
      </c>
      <c r="C49" t="s">
        <v>282</v>
      </c>
      <c r="D49">
        <v>228</v>
      </c>
      <c r="E49">
        <v>204</v>
      </c>
      <c r="F49">
        <v>179</v>
      </c>
      <c r="G49">
        <v>165</v>
      </c>
      <c r="I49">
        <v>776</v>
      </c>
    </row>
    <row r="50" spans="1:9" x14ac:dyDescent="0.2">
      <c r="A50" t="s">
        <v>48</v>
      </c>
      <c r="B50" t="s">
        <v>283</v>
      </c>
      <c r="C50" t="s">
        <v>284</v>
      </c>
      <c r="D50">
        <v>143</v>
      </c>
      <c r="E50">
        <v>138</v>
      </c>
      <c r="F50">
        <v>161</v>
      </c>
      <c r="G50">
        <v>162</v>
      </c>
      <c r="H50">
        <v>171</v>
      </c>
      <c r="I50">
        <v>775</v>
      </c>
    </row>
    <row r="51" spans="1:9" x14ac:dyDescent="0.2">
      <c r="A51" t="s">
        <v>205</v>
      </c>
      <c r="B51" t="s">
        <v>285</v>
      </c>
      <c r="C51" t="s">
        <v>286</v>
      </c>
      <c r="D51">
        <v>150</v>
      </c>
      <c r="E51">
        <v>130</v>
      </c>
      <c r="F51">
        <v>137</v>
      </c>
      <c r="G51">
        <v>162</v>
      </c>
      <c r="H51">
        <v>193</v>
      </c>
      <c r="I51">
        <v>772</v>
      </c>
    </row>
    <row r="52" spans="1:9" x14ac:dyDescent="0.2">
      <c r="A52" t="s">
        <v>63</v>
      </c>
      <c r="B52" t="s">
        <v>287</v>
      </c>
      <c r="C52" t="s">
        <v>288</v>
      </c>
      <c r="D52">
        <v>139</v>
      </c>
      <c r="E52">
        <v>170</v>
      </c>
      <c r="F52">
        <v>145</v>
      </c>
      <c r="G52">
        <v>155</v>
      </c>
      <c r="H52">
        <v>155</v>
      </c>
      <c r="I52">
        <v>764</v>
      </c>
    </row>
    <row r="53" spans="1:9" x14ac:dyDescent="0.2">
      <c r="A53" t="s">
        <v>200</v>
      </c>
      <c r="B53" t="s">
        <v>289</v>
      </c>
      <c r="C53" t="s">
        <v>290</v>
      </c>
      <c r="D53">
        <v>203</v>
      </c>
      <c r="E53">
        <v>193</v>
      </c>
      <c r="F53">
        <v>209</v>
      </c>
      <c r="G53">
        <v>158</v>
      </c>
      <c r="I53">
        <v>763</v>
      </c>
    </row>
    <row r="54" spans="1:9" x14ac:dyDescent="0.2">
      <c r="A54" t="s">
        <v>258</v>
      </c>
      <c r="B54" t="s">
        <v>291</v>
      </c>
      <c r="C54" t="s">
        <v>208</v>
      </c>
      <c r="D54">
        <v>169</v>
      </c>
      <c r="E54">
        <v>144</v>
      </c>
      <c r="F54">
        <v>146</v>
      </c>
      <c r="G54">
        <v>139</v>
      </c>
      <c r="H54">
        <v>150</v>
      </c>
      <c r="I54">
        <v>748</v>
      </c>
    </row>
    <row r="55" spans="1:9" x14ac:dyDescent="0.2">
      <c r="A55" t="s">
        <v>42</v>
      </c>
      <c r="B55" t="s">
        <v>292</v>
      </c>
      <c r="C55" t="s">
        <v>13</v>
      </c>
      <c r="E55">
        <v>179</v>
      </c>
      <c r="F55">
        <v>175</v>
      </c>
      <c r="G55">
        <v>171</v>
      </c>
      <c r="H55">
        <v>202</v>
      </c>
      <c r="I55">
        <v>727</v>
      </c>
    </row>
    <row r="56" spans="1:9" x14ac:dyDescent="0.2">
      <c r="A56" t="s">
        <v>37</v>
      </c>
      <c r="B56" t="s">
        <v>142</v>
      </c>
      <c r="C56" t="s">
        <v>293</v>
      </c>
      <c r="D56">
        <v>178</v>
      </c>
      <c r="E56">
        <v>218</v>
      </c>
      <c r="F56">
        <v>167</v>
      </c>
      <c r="G56">
        <v>156</v>
      </c>
      <c r="I56">
        <v>719</v>
      </c>
    </row>
    <row r="57" spans="1:9" x14ac:dyDescent="0.2">
      <c r="A57" t="s">
        <v>48</v>
      </c>
      <c r="B57" t="s">
        <v>294</v>
      </c>
      <c r="C57" t="s">
        <v>295</v>
      </c>
      <c r="D57">
        <v>135</v>
      </c>
      <c r="E57">
        <v>108</v>
      </c>
      <c r="F57">
        <v>138</v>
      </c>
      <c r="G57">
        <v>210</v>
      </c>
      <c r="H57">
        <v>123</v>
      </c>
      <c r="I57">
        <v>714</v>
      </c>
    </row>
    <row r="58" spans="1:9" x14ac:dyDescent="0.2">
      <c r="A58" t="s">
        <v>258</v>
      </c>
      <c r="B58" t="s">
        <v>296</v>
      </c>
      <c r="C58" t="s">
        <v>297</v>
      </c>
      <c r="D58">
        <v>175</v>
      </c>
      <c r="E58">
        <v>153</v>
      </c>
      <c r="F58">
        <v>128</v>
      </c>
      <c r="G58">
        <v>147</v>
      </c>
      <c r="H58">
        <v>110</v>
      </c>
      <c r="I58">
        <v>713</v>
      </c>
    </row>
    <row r="59" spans="1:9" x14ac:dyDescent="0.2">
      <c r="A59" t="s">
        <v>242</v>
      </c>
      <c r="B59" t="s">
        <v>298</v>
      </c>
      <c r="C59" t="s">
        <v>299</v>
      </c>
      <c r="D59">
        <v>131</v>
      </c>
      <c r="E59">
        <v>142</v>
      </c>
      <c r="F59">
        <v>115</v>
      </c>
      <c r="G59">
        <v>143</v>
      </c>
      <c r="H59">
        <v>174</v>
      </c>
      <c r="I59">
        <v>705</v>
      </c>
    </row>
    <row r="60" spans="1:9" x14ac:dyDescent="0.2">
      <c r="A60" t="s">
        <v>242</v>
      </c>
      <c r="B60" t="s">
        <v>256</v>
      </c>
      <c r="C60" t="s">
        <v>300</v>
      </c>
      <c r="D60">
        <v>154</v>
      </c>
      <c r="E60">
        <v>112</v>
      </c>
      <c r="F60">
        <v>106</v>
      </c>
      <c r="G60">
        <v>165</v>
      </c>
      <c r="H60">
        <v>146</v>
      </c>
      <c r="I60">
        <v>683</v>
      </c>
    </row>
    <row r="61" spans="1:9" x14ac:dyDescent="0.2">
      <c r="A61" t="s">
        <v>42</v>
      </c>
      <c r="B61" t="s">
        <v>301</v>
      </c>
      <c r="C61" t="s">
        <v>302</v>
      </c>
      <c r="D61">
        <v>201</v>
      </c>
      <c r="E61">
        <v>150</v>
      </c>
      <c r="F61">
        <v>146</v>
      </c>
      <c r="H61">
        <v>151</v>
      </c>
      <c r="I61">
        <v>648</v>
      </c>
    </row>
    <row r="62" spans="1:9" x14ac:dyDescent="0.2">
      <c r="A62" t="s">
        <v>215</v>
      </c>
      <c r="B62" t="s">
        <v>303</v>
      </c>
      <c r="C62" t="s">
        <v>304</v>
      </c>
      <c r="D62">
        <v>143</v>
      </c>
      <c r="F62">
        <v>153</v>
      </c>
      <c r="G62">
        <v>174</v>
      </c>
      <c r="H62">
        <v>175</v>
      </c>
      <c r="I62">
        <v>645</v>
      </c>
    </row>
    <row r="63" spans="1:9" x14ac:dyDescent="0.2">
      <c r="A63" t="s">
        <v>63</v>
      </c>
      <c r="B63" t="s">
        <v>305</v>
      </c>
      <c r="C63" t="s">
        <v>306</v>
      </c>
      <c r="D63">
        <v>116</v>
      </c>
      <c r="E63">
        <v>164</v>
      </c>
      <c r="F63">
        <v>115</v>
      </c>
      <c r="G63">
        <v>117</v>
      </c>
      <c r="H63">
        <v>127</v>
      </c>
      <c r="I63">
        <v>639</v>
      </c>
    </row>
    <row r="64" spans="1:9" x14ac:dyDescent="0.2">
      <c r="A64" t="s">
        <v>205</v>
      </c>
      <c r="B64" t="s">
        <v>276</v>
      </c>
      <c r="C64" t="s">
        <v>307</v>
      </c>
      <c r="E64">
        <v>202</v>
      </c>
      <c r="F64">
        <v>126</v>
      </c>
      <c r="G64">
        <v>161</v>
      </c>
      <c r="H64">
        <v>148</v>
      </c>
      <c r="I64">
        <v>637</v>
      </c>
    </row>
    <row r="65" spans="1:9" x14ac:dyDescent="0.2">
      <c r="A65" t="s">
        <v>58</v>
      </c>
      <c r="B65" t="s">
        <v>308</v>
      </c>
      <c r="C65" t="s">
        <v>309</v>
      </c>
      <c r="D65">
        <v>180</v>
      </c>
      <c r="E65">
        <v>126</v>
      </c>
      <c r="G65">
        <v>145</v>
      </c>
      <c r="H65">
        <v>180</v>
      </c>
      <c r="I65">
        <v>631</v>
      </c>
    </row>
    <row r="66" spans="1:9" x14ac:dyDescent="0.2">
      <c r="A66" t="s">
        <v>42</v>
      </c>
      <c r="B66" t="s">
        <v>310</v>
      </c>
      <c r="C66" t="s">
        <v>311</v>
      </c>
      <c r="D66">
        <v>172</v>
      </c>
      <c r="E66">
        <v>145</v>
      </c>
      <c r="G66">
        <v>163</v>
      </c>
      <c r="H66">
        <v>145</v>
      </c>
      <c r="I66">
        <v>625</v>
      </c>
    </row>
    <row r="67" spans="1:9" x14ac:dyDescent="0.2">
      <c r="A67" t="s">
        <v>37</v>
      </c>
      <c r="B67" t="s">
        <v>312</v>
      </c>
      <c r="C67" t="s">
        <v>313</v>
      </c>
      <c r="D67">
        <v>147</v>
      </c>
      <c r="E67">
        <v>186</v>
      </c>
      <c r="F67">
        <v>115</v>
      </c>
      <c r="H67">
        <v>160</v>
      </c>
      <c r="I67">
        <v>608</v>
      </c>
    </row>
    <row r="68" spans="1:9" x14ac:dyDescent="0.2">
      <c r="A68" t="s">
        <v>23</v>
      </c>
      <c r="B68" t="s">
        <v>314</v>
      </c>
      <c r="C68" t="s">
        <v>315</v>
      </c>
      <c r="D68">
        <v>135</v>
      </c>
      <c r="E68">
        <v>176</v>
      </c>
      <c r="F68">
        <v>147</v>
      </c>
      <c r="H68">
        <v>147</v>
      </c>
      <c r="I68">
        <v>605</v>
      </c>
    </row>
    <row r="69" spans="1:9" x14ac:dyDescent="0.2">
      <c r="A69" t="s">
        <v>23</v>
      </c>
      <c r="B69" t="s">
        <v>316</v>
      </c>
      <c r="C69" t="s">
        <v>317</v>
      </c>
      <c r="D69">
        <v>125</v>
      </c>
      <c r="E69">
        <v>148</v>
      </c>
      <c r="G69">
        <v>149</v>
      </c>
      <c r="H69">
        <v>181</v>
      </c>
      <c r="I69">
        <v>603</v>
      </c>
    </row>
    <row r="70" spans="1:9" x14ac:dyDescent="0.2">
      <c r="A70" t="s">
        <v>42</v>
      </c>
      <c r="B70" t="s">
        <v>318</v>
      </c>
      <c r="C70" t="s">
        <v>319</v>
      </c>
      <c r="D70">
        <v>131</v>
      </c>
      <c r="F70">
        <v>161</v>
      </c>
      <c r="G70">
        <v>169</v>
      </c>
      <c r="H70">
        <v>138</v>
      </c>
      <c r="I70">
        <v>599</v>
      </c>
    </row>
    <row r="71" spans="1:9" x14ac:dyDescent="0.2">
      <c r="A71" t="s">
        <v>207</v>
      </c>
      <c r="B71" t="s">
        <v>320</v>
      </c>
      <c r="C71" t="s">
        <v>321</v>
      </c>
      <c r="D71">
        <v>0</v>
      </c>
      <c r="F71">
        <v>219</v>
      </c>
      <c r="G71">
        <v>189</v>
      </c>
      <c r="H71">
        <v>172</v>
      </c>
      <c r="I71">
        <v>580</v>
      </c>
    </row>
    <row r="72" spans="1:9" x14ac:dyDescent="0.2">
      <c r="A72" t="s">
        <v>14</v>
      </c>
      <c r="B72" t="s">
        <v>322</v>
      </c>
      <c r="C72" t="s">
        <v>323</v>
      </c>
      <c r="D72">
        <v>200</v>
      </c>
      <c r="E72">
        <v>168</v>
      </c>
      <c r="H72">
        <v>187</v>
      </c>
      <c r="I72">
        <v>555</v>
      </c>
    </row>
    <row r="73" spans="1:9" x14ac:dyDescent="0.2">
      <c r="A73" t="s">
        <v>215</v>
      </c>
      <c r="B73" t="s">
        <v>324</v>
      </c>
      <c r="C73" t="s">
        <v>325</v>
      </c>
      <c r="D73">
        <v>159</v>
      </c>
      <c r="E73">
        <v>172</v>
      </c>
      <c r="F73">
        <v>221</v>
      </c>
      <c r="I73">
        <v>552</v>
      </c>
    </row>
    <row r="74" spans="1:9" x14ac:dyDescent="0.2">
      <c r="A74" t="s">
        <v>28</v>
      </c>
      <c r="B74" t="s">
        <v>326</v>
      </c>
      <c r="C74" t="s">
        <v>277</v>
      </c>
      <c r="F74">
        <v>213</v>
      </c>
      <c r="G74">
        <v>163</v>
      </c>
      <c r="H74">
        <v>175</v>
      </c>
      <c r="I74">
        <v>551</v>
      </c>
    </row>
    <row r="75" spans="1:9" x14ac:dyDescent="0.2">
      <c r="A75" t="s">
        <v>200</v>
      </c>
      <c r="B75" t="s">
        <v>327</v>
      </c>
      <c r="C75" t="s">
        <v>328</v>
      </c>
      <c r="D75">
        <v>183</v>
      </c>
      <c r="E75">
        <v>202</v>
      </c>
      <c r="F75">
        <v>161</v>
      </c>
      <c r="I75">
        <v>546</v>
      </c>
    </row>
    <row r="76" spans="1:9" x14ac:dyDescent="0.2">
      <c r="A76" t="s">
        <v>23</v>
      </c>
      <c r="B76" t="s">
        <v>329</v>
      </c>
      <c r="C76" t="s">
        <v>19</v>
      </c>
      <c r="E76">
        <v>124</v>
      </c>
      <c r="F76">
        <v>126</v>
      </c>
      <c r="G76">
        <v>150</v>
      </c>
      <c r="H76">
        <v>135</v>
      </c>
      <c r="I76">
        <v>535</v>
      </c>
    </row>
    <row r="77" spans="1:9" x14ac:dyDescent="0.2">
      <c r="A77" t="s">
        <v>215</v>
      </c>
      <c r="B77" t="s">
        <v>330</v>
      </c>
      <c r="C77" t="s">
        <v>331</v>
      </c>
      <c r="D77">
        <v>220</v>
      </c>
      <c r="E77">
        <v>140</v>
      </c>
      <c r="G77">
        <v>146</v>
      </c>
      <c r="I77">
        <v>506</v>
      </c>
    </row>
    <row r="78" spans="1:9" x14ac:dyDescent="0.2">
      <c r="A78" t="s">
        <v>42</v>
      </c>
      <c r="B78" t="s">
        <v>332</v>
      </c>
      <c r="C78" t="s">
        <v>333</v>
      </c>
      <c r="D78">
        <v>146</v>
      </c>
      <c r="G78">
        <v>157</v>
      </c>
      <c r="H78">
        <v>156</v>
      </c>
      <c r="I78">
        <v>459</v>
      </c>
    </row>
    <row r="79" spans="1:9" x14ac:dyDescent="0.2">
      <c r="A79" t="s">
        <v>215</v>
      </c>
      <c r="B79" t="s">
        <v>226</v>
      </c>
      <c r="C79" t="s">
        <v>304</v>
      </c>
      <c r="D79">
        <v>0</v>
      </c>
      <c r="E79">
        <v>150</v>
      </c>
      <c r="F79">
        <v>152</v>
      </c>
      <c r="H79">
        <v>155</v>
      </c>
      <c r="I79">
        <v>457</v>
      </c>
    </row>
    <row r="80" spans="1:9" x14ac:dyDescent="0.2">
      <c r="A80" t="s">
        <v>23</v>
      </c>
      <c r="B80" t="s">
        <v>334</v>
      </c>
      <c r="C80" t="s">
        <v>335</v>
      </c>
      <c r="D80">
        <v>110</v>
      </c>
      <c r="F80">
        <v>169</v>
      </c>
      <c r="G80">
        <v>146</v>
      </c>
      <c r="I80">
        <v>425</v>
      </c>
    </row>
    <row r="81" spans="1:9" x14ac:dyDescent="0.2">
      <c r="A81" t="s">
        <v>210</v>
      </c>
      <c r="B81" t="s">
        <v>268</v>
      </c>
      <c r="C81" t="s">
        <v>336</v>
      </c>
      <c r="D81">
        <v>186</v>
      </c>
      <c r="E81">
        <v>108</v>
      </c>
      <c r="H81">
        <v>116</v>
      </c>
      <c r="I81">
        <v>410</v>
      </c>
    </row>
    <row r="82" spans="1:9" x14ac:dyDescent="0.2">
      <c r="A82" t="s">
        <v>215</v>
      </c>
      <c r="B82" t="s">
        <v>324</v>
      </c>
      <c r="C82" t="s">
        <v>325</v>
      </c>
      <c r="G82">
        <v>183</v>
      </c>
      <c r="H82">
        <v>225</v>
      </c>
      <c r="I82">
        <v>408</v>
      </c>
    </row>
    <row r="83" spans="1:9" x14ac:dyDescent="0.2">
      <c r="A83" t="s">
        <v>58</v>
      </c>
      <c r="B83" t="s">
        <v>337</v>
      </c>
      <c r="C83" t="s">
        <v>338</v>
      </c>
      <c r="D83">
        <v>130</v>
      </c>
      <c r="E83">
        <v>161</v>
      </c>
      <c r="F83">
        <v>113</v>
      </c>
      <c r="I83">
        <v>404</v>
      </c>
    </row>
    <row r="84" spans="1:9" x14ac:dyDescent="0.2">
      <c r="A84" t="s">
        <v>200</v>
      </c>
      <c r="B84" t="s">
        <v>339</v>
      </c>
      <c r="C84" t="s">
        <v>340</v>
      </c>
      <c r="G84">
        <v>191</v>
      </c>
      <c r="H84">
        <v>178</v>
      </c>
      <c r="I84">
        <v>369</v>
      </c>
    </row>
    <row r="85" spans="1:9" x14ac:dyDescent="0.2">
      <c r="A85" t="s">
        <v>207</v>
      </c>
      <c r="B85" t="s">
        <v>291</v>
      </c>
      <c r="C85" t="s">
        <v>341</v>
      </c>
      <c r="D85">
        <v>227</v>
      </c>
      <c r="E85">
        <v>129</v>
      </c>
      <c r="I85">
        <v>356</v>
      </c>
    </row>
    <row r="86" spans="1:9" x14ac:dyDescent="0.2">
      <c r="A86" t="s">
        <v>37</v>
      </c>
      <c r="B86" t="s">
        <v>342</v>
      </c>
      <c r="C86" t="s">
        <v>343</v>
      </c>
      <c r="G86">
        <v>176</v>
      </c>
      <c r="H86">
        <v>177</v>
      </c>
      <c r="I86">
        <v>353</v>
      </c>
    </row>
    <row r="87" spans="1:9" x14ac:dyDescent="0.2">
      <c r="A87" t="s">
        <v>210</v>
      </c>
      <c r="B87" t="s">
        <v>344</v>
      </c>
      <c r="C87" t="s">
        <v>345</v>
      </c>
      <c r="F87">
        <v>144</v>
      </c>
      <c r="G87">
        <v>190</v>
      </c>
      <c r="I87">
        <v>334</v>
      </c>
    </row>
    <row r="88" spans="1:9" x14ac:dyDescent="0.2">
      <c r="A88" t="s">
        <v>42</v>
      </c>
      <c r="B88" t="s">
        <v>346</v>
      </c>
      <c r="C88" t="s">
        <v>347</v>
      </c>
      <c r="E88">
        <v>193</v>
      </c>
      <c r="F88">
        <v>137</v>
      </c>
      <c r="I88">
        <v>330</v>
      </c>
    </row>
    <row r="89" spans="1:9" x14ac:dyDescent="0.2">
      <c r="A89" t="s">
        <v>42</v>
      </c>
      <c r="B89" t="s">
        <v>348</v>
      </c>
      <c r="C89" t="s">
        <v>349</v>
      </c>
      <c r="E89">
        <v>148</v>
      </c>
      <c r="G89">
        <v>154</v>
      </c>
      <c r="I89">
        <v>302</v>
      </c>
    </row>
    <row r="90" spans="1:9" x14ac:dyDescent="0.2">
      <c r="A90" t="s">
        <v>28</v>
      </c>
      <c r="B90" t="s">
        <v>350</v>
      </c>
      <c r="C90" t="s">
        <v>277</v>
      </c>
      <c r="D90">
        <v>140</v>
      </c>
      <c r="E90">
        <v>157</v>
      </c>
      <c r="I90">
        <v>297</v>
      </c>
    </row>
    <row r="91" spans="1:9" x14ac:dyDescent="0.2">
      <c r="A91" t="s">
        <v>58</v>
      </c>
      <c r="B91" t="s">
        <v>208</v>
      </c>
      <c r="C91" t="s">
        <v>351</v>
      </c>
      <c r="G91">
        <v>130</v>
      </c>
      <c r="H91">
        <v>155</v>
      </c>
      <c r="I91">
        <v>285</v>
      </c>
    </row>
    <row r="92" spans="1:9" x14ac:dyDescent="0.2">
      <c r="A92" t="s">
        <v>42</v>
      </c>
      <c r="B92" t="s">
        <v>352</v>
      </c>
      <c r="C92" t="s">
        <v>353</v>
      </c>
      <c r="D92">
        <v>119</v>
      </c>
      <c r="F92">
        <v>130</v>
      </c>
      <c r="I92">
        <v>249</v>
      </c>
    </row>
    <row r="93" spans="1:9" x14ac:dyDescent="0.2">
      <c r="A93" t="s">
        <v>200</v>
      </c>
      <c r="B93" t="s">
        <v>354</v>
      </c>
      <c r="C93" t="s">
        <v>355</v>
      </c>
      <c r="H93">
        <v>176</v>
      </c>
      <c r="I93">
        <v>176</v>
      </c>
    </row>
    <row r="94" spans="1:9" x14ac:dyDescent="0.2">
      <c r="A94" t="s">
        <v>207</v>
      </c>
      <c r="B94" t="s">
        <v>356</v>
      </c>
      <c r="C94" t="s">
        <v>357</v>
      </c>
      <c r="D94">
        <v>156</v>
      </c>
      <c r="I94">
        <v>156</v>
      </c>
    </row>
    <row r="95" spans="1:9" x14ac:dyDescent="0.2">
      <c r="A95" t="s">
        <v>205</v>
      </c>
      <c r="B95" t="s">
        <v>358</v>
      </c>
      <c r="C95" t="s">
        <v>266</v>
      </c>
      <c r="D95">
        <v>128</v>
      </c>
      <c r="I95">
        <v>128</v>
      </c>
    </row>
    <row r="96" spans="1:9" x14ac:dyDescent="0.2">
      <c r="A96" t="s">
        <v>58</v>
      </c>
      <c r="B96" t="s">
        <v>359</v>
      </c>
      <c r="C96" t="s">
        <v>360</v>
      </c>
      <c r="F96">
        <v>125</v>
      </c>
      <c r="I96">
        <v>125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sqref="A1:I65"/>
    </sheetView>
  </sheetViews>
  <sheetFormatPr baseColWidth="10" defaultColWidth="8.83203125" defaultRowHeight="15" x14ac:dyDescent="0.2"/>
  <sheetData>
    <row r="1" spans="1:9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">
      <c r="A2" s="35" t="s">
        <v>361</v>
      </c>
      <c r="B2" s="35"/>
      <c r="C2" s="35"/>
      <c r="D2" s="35"/>
      <c r="E2" s="35"/>
      <c r="F2" s="35"/>
      <c r="G2" s="35"/>
      <c r="H2" s="35"/>
      <c r="I2" s="35"/>
    </row>
    <row r="4" spans="1:9" x14ac:dyDescent="0.2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</row>
    <row r="5" spans="1:9" x14ac:dyDescent="0.2">
      <c r="A5" t="s">
        <v>362</v>
      </c>
      <c r="B5" t="s">
        <v>87</v>
      </c>
      <c r="C5" t="s">
        <v>363</v>
      </c>
      <c r="D5">
        <v>194</v>
      </c>
      <c r="E5">
        <v>224</v>
      </c>
      <c r="F5">
        <v>266</v>
      </c>
      <c r="G5">
        <v>191</v>
      </c>
      <c r="H5">
        <v>234</v>
      </c>
      <c r="I5">
        <v>1109</v>
      </c>
    </row>
    <row r="6" spans="1:9" x14ac:dyDescent="0.2">
      <c r="A6" t="s">
        <v>364</v>
      </c>
      <c r="B6" t="s">
        <v>365</v>
      </c>
      <c r="C6" t="s">
        <v>366</v>
      </c>
      <c r="D6">
        <v>235</v>
      </c>
      <c r="E6">
        <v>222</v>
      </c>
      <c r="F6">
        <v>185</v>
      </c>
      <c r="G6">
        <v>210</v>
      </c>
      <c r="H6">
        <v>226</v>
      </c>
      <c r="I6">
        <v>1078</v>
      </c>
    </row>
    <row r="7" spans="1:9" x14ac:dyDescent="0.2">
      <c r="A7" t="s">
        <v>362</v>
      </c>
      <c r="B7" t="s">
        <v>367</v>
      </c>
      <c r="C7" t="s">
        <v>368</v>
      </c>
      <c r="D7">
        <v>170</v>
      </c>
      <c r="E7">
        <v>246</v>
      </c>
      <c r="F7">
        <v>226</v>
      </c>
      <c r="G7">
        <v>188</v>
      </c>
      <c r="H7">
        <v>200</v>
      </c>
      <c r="I7">
        <v>1030</v>
      </c>
    </row>
    <row r="8" spans="1:9" x14ac:dyDescent="0.2">
      <c r="A8" t="s">
        <v>369</v>
      </c>
      <c r="B8" t="s">
        <v>370</v>
      </c>
      <c r="C8" t="s">
        <v>371</v>
      </c>
      <c r="D8">
        <v>195</v>
      </c>
      <c r="E8">
        <v>200</v>
      </c>
      <c r="F8">
        <v>242</v>
      </c>
      <c r="G8">
        <v>210</v>
      </c>
      <c r="H8">
        <v>164</v>
      </c>
      <c r="I8">
        <v>1011</v>
      </c>
    </row>
    <row r="9" spans="1:9" x14ac:dyDescent="0.2">
      <c r="A9" t="s">
        <v>362</v>
      </c>
      <c r="B9" t="s">
        <v>195</v>
      </c>
      <c r="C9" t="s">
        <v>372</v>
      </c>
      <c r="D9">
        <v>161</v>
      </c>
      <c r="E9">
        <v>179</v>
      </c>
      <c r="F9">
        <v>204</v>
      </c>
      <c r="G9">
        <v>191</v>
      </c>
      <c r="H9">
        <v>257</v>
      </c>
      <c r="I9">
        <v>992</v>
      </c>
    </row>
    <row r="10" spans="1:9" x14ac:dyDescent="0.2">
      <c r="A10" t="s">
        <v>369</v>
      </c>
      <c r="B10" t="s">
        <v>373</v>
      </c>
      <c r="C10" t="s">
        <v>374</v>
      </c>
      <c r="D10">
        <v>206</v>
      </c>
      <c r="E10">
        <v>163</v>
      </c>
      <c r="F10">
        <v>199</v>
      </c>
      <c r="G10">
        <v>211</v>
      </c>
      <c r="H10">
        <v>201</v>
      </c>
      <c r="I10">
        <v>980</v>
      </c>
    </row>
    <row r="11" spans="1:9" x14ac:dyDescent="0.2">
      <c r="A11" t="s">
        <v>362</v>
      </c>
      <c r="B11" t="s">
        <v>15</v>
      </c>
      <c r="C11" t="s">
        <v>375</v>
      </c>
      <c r="D11">
        <v>177</v>
      </c>
      <c r="E11">
        <v>119</v>
      </c>
      <c r="F11">
        <v>254</v>
      </c>
      <c r="G11">
        <v>211</v>
      </c>
      <c r="H11">
        <v>193</v>
      </c>
      <c r="I11">
        <v>954</v>
      </c>
    </row>
    <row r="12" spans="1:9" x14ac:dyDescent="0.2">
      <c r="A12" t="s">
        <v>376</v>
      </c>
      <c r="B12" t="s">
        <v>195</v>
      </c>
      <c r="C12" t="s">
        <v>377</v>
      </c>
      <c r="D12">
        <v>189</v>
      </c>
      <c r="E12">
        <v>204</v>
      </c>
      <c r="F12">
        <v>179</v>
      </c>
      <c r="G12">
        <v>191</v>
      </c>
      <c r="H12">
        <v>181</v>
      </c>
      <c r="I12">
        <v>944</v>
      </c>
    </row>
    <row r="13" spans="1:9" x14ac:dyDescent="0.2">
      <c r="A13" t="s">
        <v>378</v>
      </c>
      <c r="B13" t="s">
        <v>379</v>
      </c>
      <c r="C13" t="s">
        <v>380</v>
      </c>
      <c r="D13">
        <v>190</v>
      </c>
      <c r="E13">
        <v>153</v>
      </c>
      <c r="F13">
        <v>239</v>
      </c>
      <c r="G13">
        <v>171</v>
      </c>
      <c r="H13">
        <v>188</v>
      </c>
      <c r="I13">
        <v>941</v>
      </c>
    </row>
    <row r="14" spans="1:9" x14ac:dyDescent="0.2">
      <c r="A14" t="s">
        <v>381</v>
      </c>
      <c r="B14" t="s">
        <v>382</v>
      </c>
      <c r="C14" t="s">
        <v>383</v>
      </c>
      <c r="D14">
        <v>193</v>
      </c>
      <c r="E14">
        <v>187</v>
      </c>
      <c r="F14">
        <v>178</v>
      </c>
      <c r="G14">
        <v>158</v>
      </c>
      <c r="H14">
        <v>222</v>
      </c>
      <c r="I14">
        <v>938</v>
      </c>
    </row>
    <row r="15" spans="1:9" x14ac:dyDescent="0.2">
      <c r="A15" t="s">
        <v>384</v>
      </c>
      <c r="B15" t="s">
        <v>385</v>
      </c>
      <c r="C15" t="s">
        <v>386</v>
      </c>
      <c r="D15">
        <v>180</v>
      </c>
      <c r="E15">
        <v>178</v>
      </c>
      <c r="F15">
        <v>197</v>
      </c>
      <c r="G15">
        <v>209</v>
      </c>
      <c r="H15">
        <v>170</v>
      </c>
      <c r="I15">
        <v>934</v>
      </c>
    </row>
    <row r="16" spans="1:9" x14ac:dyDescent="0.2">
      <c r="A16" t="s">
        <v>384</v>
      </c>
      <c r="B16" t="s">
        <v>75</v>
      </c>
      <c r="C16" t="s">
        <v>387</v>
      </c>
      <c r="D16">
        <v>197</v>
      </c>
      <c r="E16">
        <v>182</v>
      </c>
      <c r="F16">
        <v>180</v>
      </c>
      <c r="G16">
        <v>172</v>
      </c>
      <c r="H16">
        <v>197</v>
      </c>
      <c r="I16">
        <v>928</v>
      </c>
    </row>
    <row r="17" spans="1:9" x14ac:dyDescent="0.2">
      <c r="A17" t="s">
        <v>369</v>
      </c>
      <c r="B17" t="s">
        <v>208</v>
      </c>
      <c r="C17" t="s">
        <v>388</v>
      </c>
      <c r="D17">
        <v>194</v>
      </c>
      <c r="E17">
        <v>167</v>
      </c>
      <c r="F17">
        <v>200</v>
      </c>
      <c r="G17">
        <v>166</v>
      </c>
      <c r="H17">
        <v>201</v>
      </c>
      <c r="I17">
        <v>928</v>
      </c>
    </row>
    <row r="18" spans="1:9" x14ac:dyDescent="0.2">
      <c r="A18" t="s">
        <v>362</v>
      </c>
      <c r="B18" t="s">
        <v>389</v>
      </c>
      <c r="C18" t="s">
        <v>390</v>
      </c>
      <c r="D18">
        <v>201</v>
      </c>
      <c r="E18">
        <v>190</v>
      </c>
      <c r="F18">
        <v>194</v>
      </c>
      <c r="G18">
        <v>151</v>
      </c>
      <c r="H18">
        <v>191</v>
      </c>
      <c r="I18">
        <v>927</v>
      </c>
    </row>
    <row r="19" spans="1:9" x14ac:dyDescent="0.2">
      <c r="A19" t="s">
        <v>391</v>
      </c>
      <c r="B19" t="s">
        <v>392</v>
      </c>
      <c r="C19" t="s">
        <v>393</v>
      </c>
      <c r="D19">
        <v>178</v>
      </c>
      <c r="E19">
        <v>157</v>
      </c>
      <c r="F19">
        <v>189</v>
      </c>
      <c r="G19">
        <v>180</v>
      </c>
      <c r="H19">
        <v>204</v>
      </c>
      <c r="I19">
        <v>908</v>
      </c>
    </row>
    <row r="20" spans="1:9" x14ac:dyDescent="0.2">
      <c r="A20" t="s">
        <v>394</v>
      </c>
      <c r="B20" t="s">
        <v>395</v>
      </c>
      <c r="C20" t="s">
        <v>396</v>
      </c>
      <c r="D20">
        <v>163</v>
      </c>
      <c r="E20">
        <v>187</v>
      </c>
      <c r="F20">
        <v>194</v>
      </c>
      <c r="G20">
        <v>182</v>
      </c>
      <c r="H20">
        <v>181</v>
      </c>
      <c r="I20">
        <v>907</v>
      </c>
    </row>
    <row r="21" spans="1:9" x14ac:dyDescent="0.2">
      <c r="A21" t="s">
        <v>369</v>
      </c>
      <c r="B21" t="s">
        <v>397</v>
      </c>
      <c r="C21" t="s">
        <v>398</v>
      </c>
      <c r="D21">
        <v>223</v>
      </c>
      <c r="E21">
        <v>153</v>
      </c>
      <c r="F21">
        <v>194</v>
      </c>
      <c r="G21">
        <v>156</v>
      </c>
      <c r="H21">
        <v>175</v>
      </c>
      <c r="I21">
        <v>901</v>
      </c>
    </row>
    <row r="22" spans="1:9" x14ac:dyDescent="0.2">
      <c r="A22" t="s">
        <v>394</v>
      </c>
      <c r="B22" t="s">
        <v>399</v>
      </c>
      <c r="C22" t="s">
        <v>400</v>
      </c>
      <c r="D22">
        <v>144</v>
      </c>
      <c r="E22">
        <v>107</v>
      </c>
      <c r="F22">
        <v>212</v>
      </c>
      <c r="G22">
        <v>235</v>
      </c>
      <c r="H22">
        <v>201</v>
      </c>
      <c r="I22">
        <v>899</v>
      </c>
    </row>
    <row r="23" spans="1:9" x14ac:dyDescent="0.2">
      <c r="A23" t="s">
        <v>391</v>
      </c>
      <c r="B23" t="s">
        <v>45</v>
      </c>
      <c r="C23" t="s">
        <v>22</v>
      </c>
      <c r="D23">
        <v>180</v>
      </c>
      <c r="E23">
        <v>209</v>
      </c>
      <c r="F23">
        <v>181</v>
      </c>
      <c r="G23">
        <v>170</v>
      </c>
      <c r="H23">
        <v>146</v>
      </c>
      <c r="I23">
        <v>886</v>
      </c>
    </row>
    <row r="24" spans="1:9" x14ac:dyDescent="0.2">
      <c r="A24" t="s">
        <v>376</v>
      </c>
      <c r="B24" t="s">
        <v>164</v>
      </c>
      <c r="C24" t="s">
        <v>401</v>
      </c>
      <c r="D24">
        <v>185</v>
      </c>
      <c r="E24">
        <v>171</v>
      </c>
      <c r="F24">
        <v>192</v>
      </c>
      <c r="G24">
        <v>171</v>
      </c>
      <c r="H24">
        <v>161</v>
      </c>
      <c r="I24">
        <v>880</v>
      </c>
    </row>
    <row r="25" spans="1:9" x14ac:dyDescent="0.2">
      <c r="A25" t="s">
        <v>402</v>
      </c>
      <c r="B25" t="s">
        <v>403</v>
      </c>
      <c r="C25" t="s">
        <v>404</v>
      </c>
      <c r="D25">
        <v>182</v>
      </c>
      <c r="E25">
        <v>179</v>
      </c>
      <c r="F25">
        <v>170</v>
      </c>
      <c r="G25">
        <v>171</v>
      </c>
      <c r="H25">
        <v>177</v>
      </c>
      <c r="I25">
        <v>879</v>
      </c>
    </row>
    <row r="26" spans="1:9" x14ac:dyDescent="0.2">
      <c r="A26" t="s">
        <v>378</v>
      </c>
      <c r="B26" t="s">
        <v>164</v>
      </c>
      <c r="C26" t="s">
        <v>405</v>
      </c>
      <c r="D26">
        <v>202</v>
      </c>
      <c r="E26">
        <v>182</v>
      </c>
      <c r="F26">
        <v>172</v>
      </c>
      <c r="G26">
        <v>136</v>
      </c>
      <c r="H26">
        <v>158</v>
      </c>
      <c r="I26">
        <v>850</v>
      </c>
    </row>
    <row r="27" spans="1:9" x14ac:dyDescent="0.2">
      <c r="A27" t="s">
        <v>402</v>
      </c>
      <c r="B27" t="s">
        <v>121</v>
      </c>
      <c r="C27" t="s">
        <v>406</v>
      </c>
      <c r="D27">
        <v>202</v>
      </c>
      <c r="E27">
        <v>143</v>
      </c>
      <c r="F27">
        <v>126</v>
      </c>
      <c r="G27">
        <v>160</v>
      </c>
      <c r="H27">
        <v>184</v>
      </c>
      <c r="I27">
        <v>815</v>
      </c>
    </row>
    <row r="28" spans="1:9" x14ac:dyDescent="0.2">
      <c r="A28" t="s">
        <v>364</v>
      </c>
      <c r="B28" t="s">
        <v>407</v>
      </c>
      <c r="C28" t="s">
        <v>408</v>
      </c>
      <c r="D28">
        <v>170</v>
      </c>
      <c r="E28">
        <v>202</v>
      </c>
      <c r="F28">
        <v>102</v>
      </c>
      <c r="G28">
        <v>189</v>
      </c>
      <c r="H28">
        <v>147</v>
      </c>
      <c r="I28">
        <v>810</v>
      </c>
    </row>
    <row r="29" spans="1:9" x14ac:dyDescent="0.2">
      <c r="A29" t="s">
        <v>378</v>
      </c>
      <c r="B29" t="s">
        <v>409</v>
      </c>
      <c r="C29" t="s">
        <v>410</v>
      </c>
      <c r="D29">
        <v>126</v>
      </c>
      <c r="E29">
        <v>192</v>
      </c>
      <c r="F29">
        <v>198</v>
      </c>
      <c r="G29">
        <v>131</v>
      </c>
      <c r="H29">
        <v>160</v>
      </c>
      <c r="I29">
        <v>807</v>
      </c>
    </row>
    <row r="30" spans="1:9" x14ac:dyDescent="0.2">
      <c r="A30" t="s">
        <v>394</v>
      </c>
      <c r="B30" t="s">
        <v>131</v>
      </c>
      <c r="C30" t="s">
        <v>151</v>
      </c>
      <c r="D30">
        <v>164</v>
      </c>
      <c r="E30">
        <v>157</v>
      </c>
      <c r="F30">
        <v>175</v>
      </c>
      <c r="G30">
        <v>162</v>
      </c>
      <c r="H30">
        <v>148</v>
      </c>
      <c r="I30">
        <v>806</v>
      </c>
    </row>
    <row r="31" spans="1:9" x14ac:dyDescent="0.2">
      <c r="A31" t="s">
        <v>381</v>
      </c>
      <c r="B31" t="s">
        <v>411</v>
      </c>
      <c r="C31" t="s">
        <v>412</v>
      </c>
      <c r="D31">
        <v>161</v>
      </c>
      <c r="E31">
        <v>182</v>
      </c>
      <c r="F31">
        <v>112</v>
      </c>
      <c r="G31">
        <v>178</v>
      </c>
      <c r="H31">
        <v>172</v>
      </c>
      <c r="I31">
        <v>805</v>
      </c>
    </row>
    <row r="32" spans="1:9" x14ac:dyDescent="0.2">
      <c r="A32" t="s">
        <v>364</v>
      </c>
      <c r="B32" t="s">
        <v>185</v>
      </c>
      <c r="C32" t="s">
        <v>413</v>
      </c>
      <c r="D32">
        <v>166</v>
      </c>
      <c r="E32">
        <v>157</v>
      </c>
      <c r="F32">
        <v>193</v>
      </c>
      <c r="G32">
        <v>137</v>
      </c>
      <c r="H32">
        <v>152</v>
      </c>
      <c r="I32">
        <v>805</v>
      </c>
    </row>
    <row r="33" spans="1:9" x14ac:dyDescent="0.2">
      <c r="A33" t="s">
        <v>364</v>
      </c>
      <c r="B33" t="s">
        <v>101</v>
      </c>
      <c r="C33" t="s">
        <v>414</v>
      </c>
      <c r="D33">
        <v>214</v>
      </c>
      <c r="E33">
        <v>127</v>
      </c>
      <c r="G33">
        <v>235</v>
      </c>
      <c r="H33">
        <v>205</v>
      </c>
      <c r="I33">
        <v>781</v>
      </c>
    </row>
    <row r="34" spans="1:9" x14ac:dyDescent="0.2">
      <c r="A34" t="s">
        <v>402</v>
      </c>
      <c r="B34" t="s">
        <v>415</v>
      </c>
      <c r="C34" t="s">
        <v>416</v>
      </c>
      <c r="D34">
        <v>198</v>
      </c>
      <c r="E34">
        <v>141</v>
      </c>
      <c r="F34">
        <v>162</v>
      </c>
      <c r="G34">
        <v>119</v>
      </c>
      <c r="H34">
        <v>156</v>
      </c>
      <c r="I34">
        <v>776</v>
      </c>
    </row>
    <row r="35" spans="1:9" x14ac:dyDescent="0.2">
      <c r="A35" t="s">
        <v>376</v>
      </c>
      <c r="B35" t="s">
        <v>417</v>
      </c>
      <c r="C35" t="s">
        <v>418</v>
      </c>
      <c r="E35">
        <v>201</v>
      </c>
      <c r="F35">
        <v>194</v>
      </c>
      <c r="G35">
        <v>161</v>
      </c>
      <c r="H35">
        <v>205</v>
      </c>
      <c r="I35">
        <v>761</v>
      </c>
    </row>
    <row r="36" spans="1:9" x14ac:dyDescent="0.2">
      <c r="A36" t="s">
        <v>381</v>
      </c>
      <c r="B36" t="s">
        <v>419</v>
      </c>
      <c r="C36" t="s">
        <v>420</v>
      </c>
      <c r="D36">
        <v>175</v>
      </c>
      <c r="E36">
        <v>180</v>
      </c>
      <c r="F36">
        <v>160</v>
      </c>
      <c r="G36">
        <v>98</v>
      </c>
      <c r="H36">
        <v>145</v>
      </c>
      <c r="I36">
        <v>758</v>
      </c>
    </row>
    <row r="37" spans="1:9" x14ac:dyDescent="0.2">
      <c r="A37" t="s">
        <v>394</v>
      </c>
      <c r="B37" t="s">
        <v>421</v>
      </c>
      <c r="C37" t="s">
        <v>422</v>
      </c>
      <c r="D37">
        <v>147</v>
      </c>
      <c r="E37">
        <v>142</v>
      </c>
      <c r="F37">
        <v>147</v>
      </c>
      <c r="G37">
        <v>145</v>
      </c>
      <c r="H37">
        <v>170</v>
      </c>
      <c r="I37">
        <v>751</v>
      </c>
    </row>
    <row r="38" spans="1:9" x14ac:dyDescent="0.2">
      <c r="A38" t="s">
        <v>384</v>
      </c>
      <c r="B38" t="s">
        <v>423</v>
      </c>
      <c r="C38" t="s">
        <v>424</v>
      </c>
      <c r="D38">
        <v>201</v>
      </c>
      <c r="E38">
        <v>168</v>
      </c>
      <c r="G38">
        <v>216</v>
      </c>
      <c r="H38">
        <v>166</v>
      </c>
      <c r="I38">
        <v>751</v>
      </c>
    </row>
    <row r="39" spans="1:9" x14ac:dyDescent="0.2">
      <c r="A39" t="s">
        <v>381</v>
      </c>
      <c r="B39" t="s">
        <v>147</v>
      </c>
      <c r="C39" t="s">
        <v>425</v>
      </c>
      <c r="D39">
        <v>100</v>
      </c>
      <c r="E39">
        <v>113</v>
      </c>
      <c r="F39">
        <v>167</v>
      </c>
      <c r="G39">
        <v>148</v>
      </c>
      <c r="H39">
        <v>173</v>
      </c>
      <c r="I39">
        <v>701</v>
      </c>
    </row>
    <row r="40" spans="1:9" x14ac:dyDescent="0.2">
      <c r="A40" t="s">
        <v>391</v>
      </c>
      <c r="B40" t="s">
        <v>35</v>
      </c>
      <c r="C40" t="s">
        <v>426</v>
      </c>
      <c r="D40">
        <v>179</v>
      </c>
      <c r="E40">
        <v>163</v>
      </c>
      <c r="F40">
        <v>201</v>
      </c>
      <c r="G40">
        <v>145</v>
      </c>
      <c r="I40">
        <v>688</v>
      </c>
    </row>
    <row r="41" spans="1:9" x14ac:dyDescent="0.2">
      <c r="A41" t="s">
        <v>384</v>
      </c>
      <c r="B41" t="s">
        <v>191</v>
      </c>
      <c r="C41" t="s">
        <v>427</v>
      </c>
      <c r="E41">
        <v>178</v>
      </c>
      <c r="F41">
        <v>168</v>
      </c>
      <c r="G41">
        <v>159</v>
      </c>
      <c r="H41">
        <v>166</v>
      </c>
      <c r="I41">
        <v>671</v>
      </c>
    </row>
    <row r="42" spans="1:9" x14ac:dyDescent="0.2">
      <c r="A42" t="s">
        <v>391</v>
      </c>
      <c r="B42" t="s">
        <v>428</v>
      </c>
      <c r="C42" t="s">
        <v>429</v>
      </c>
      <c r="D42">
        <v>160</v>
      </c>
      <c r="E42">
        <v>190</v>
      </c>
      <c r="F42">
        <v>143</v>
      </c>
      <c r="H42">
        <v>169</v>
      </c>
      <c r="I42">
        <v>662</v>
      </c>
    </row>
    <row r="43" spans="1:9" x14ac:dyDescent="0.2">
      <c r="A43" t="s">
        <v>394</v>
      </c>
      <c r="B43" t="s">
        <v>175</v>
      </c>
      <c r="C43" t="s">
        <v>430</v>
      </c>
      <c r="D43">
        <v>136</v>
      </c>
      <c r="E43">
        <v>137</v>
      </c>
      <c r="F43">
        <v>117</v>
      </c>
      <c r="G43">
        <v>138</v>
      </c>
      <c r="H43">
        <v>121</v>
      </c>
      <c r="I43">
        <v>649</v>
      </c>
    </row>
    <row r="44" spans="1:9" x14ac:dyDescent="0.2">
      <c r="A44" t="s">
        <v>384</v>
      </c>
      <c r="B44" t="s">
        <v>132</v>
      </c>
      <c r="C44" t="s">
        <v>431</v>
      </c>
      <c r="D44">
        <v>174</v>
      </c>
      <c r="F44">
        <v>202</v>
      </c>
      <c r="G44">
        <v>131</v>
      </c>
      <c r="H44">
        <v>137</v>
      </c>
      <c r="I44">
        <v>644</v>
      </c>
    </row>
    <row r="45" spans="1:9" x14ac:dyDescent="0.2">
      <c r="A45" t="s">
        <v>402</v>
      </c>
      <c r="B45" t="s">
        <v>173</v>
      </c>
      <c r="C45" t="s">
        <v>100</v>
      </c>
      <c r="D45">
        <v>0</v>
      </c>
      <c r="E45">
        <v>154</v>
      </c>
      <c r="F45">
        <v>138</v>
      </c>
      <c r="G45">
        <v>128</v>
      </c>
      <c r="H45">
        <v>163</v>
      </c>
      <c r="I45">
        <v>583</v>
      </c>
    </row>
    <row r="46" spans="1:9" x14ac:dyDescent="0.2">
      <c r="A46" t="s">
        <v>376</v>
      </c>
      <c r="B46" t="s">
        <v>40</v>
      </c>
      <c r="C46" t="s">
        <v>432</v>
      </c>
      <c r="F46">
        <v>201</v>
      </c>
      <c r="G46">
        <v>202</v>
      </c>
      <c r="H46">
        <v>180</v>
      </c>
      <c r="I46">
        <v>583</v>
      </c>
    </row>
    <row r="47" spans="1:9" x14ac:dyDescent="0.2">
      <c r="A47" t="s">
        <v>376</v>
      </c>
      <c r="B47" t="s">
        <v>433</v>
      </c>
      <c r="C47" t="s">
        <v>434</v>
      </c>
      <c r="D47">
        <v>220</v>
      </c>
      <c r="E47">
        <v>163</v>
      </c>
      <c r="F47">
        <v>164</v>
      </c>
      <c r="I47">
        <v>547</v>
      </c>
    </row>
    <row r="48" spans="1:9" x14ac:dyDescent="0.2">
      <c r="A48" t="s">
        <v>402</v>
      </c>
      <c r="B48" t="s">
        <v>171</v>
      </c>
      <c r="C48" t="s">
        <v>435</v>
      </c>
      <c r="D48">
        <v>195</v>
      </c>
      <c r="F48">
        <v>201</v>
      </c>
      <c r="G48">
        <v>140</v>
      </c>
      <c r="I48">
        <v>536</v>
      </c>
    </row>
    <row r="49" spans="1:9" x14ac:dyDescent="0.2">
      <c r="A49" t="s">
        <v>369</v>
      </c>
      <c r="B49" t="s">
        <v>178</v>
      </c>
      <c r="C49" t="s">
        <v>436</v>
      </c>
      <c r="D49">
        <v>0</v>
      </c>
      <c r="E49">
        <v>146</v>
      </c>
      <c r="G49">
        <v>188</v>
      </c>
      <c r="H49">
        <v>184</v>
      </c>
      <c r="I49">
        <v>518</v>
      </c>
    </row>
    <row r="50" spans="1:9" x14ac:dyDescent="0.2">
      <c r="A50" t="s">
        <v>402</v>
      </c>
      <c r="B50" t="s">
        <v>437</v>
      </c>
      <c r="C50" t="s">
        <v>438</v>
      </c>
      <c r="D50">
        <v>152</v>
      </c>
      <c r="E50">
        <v>122</v>
      </c>
      <c r="H50">
        <v>235</v>
      </c>
      <c r="I50">
        <v>509</v>
      </c>
    </row>
    <row r="51" spans="1:9" x14ac:dyDescent="0.2">
      <c r="A51" t="s">
        <v>376</v>
      </c>
      <c r="B51" t="s">
        <v>147</v>
      </c>
      <c r="C51" t="s">
        <v>439</v>
      </c>
      <c r="D51">
        <v>158</v>
      </c>
      <c r="G51">
        <v>186</v>
      </c>
      <c r="H51">
        <v>161</v>
      </c>
      <c r="I51">
        <v>505</v>
      </c>
    </row>
    <row r="52" spans="1:9" x14ac:dyDescent="0.2">
      <c r="A52" t="s">
        <v>378</v>
      </c>
      <c r="B52" t="s">
        <v>440</v>
      </c>
      <c r="C52" t="s">
        <v>43</v>
      </c>
      <c r="D52">
        <v>166</v>
      </c>
      <c r="G52">
        <v>151</v>
      </c>
      <c r="H52">
        <v>186</v>
      </c>
      <c r="I52">
        <v>503</v>
      </c>
    </row>
    <row r="53" spans="1:9" x14ac:dyDescent="0.2">
      <c r="A53" t="s">
        <v>384</v>
      </c>
      <c r="B53" t="s">
        <v>185</v>
      </c>
      <c r="C53" t="s">
        <v>441</v>
      </c>
      <c r="D53">
        <v>180</v>
      </c>
      <c r="E53">
        <v>156</v>
      </c>
      <c r="F53">
        <v>145</v>
      </c>
      <c r="I53">
        <v>481</v>
      </c>
    </row>
    <row r="54" spans="1:9" x14ac:dyDescent="0.2">
      <c r="A54" t="s">
        <v>364</v>
      </c>
      <c r="B54" t="s">
        <v>442</v>
      </c>
      <c r="C54" t="s">
        <v>443</v>
      </c>
      <c r="D54">
        <v>0</v>
      </c>
      <c r="E54">
        <v>199</v>
      </c>
      <c r="F54">
        <v>139</v>
      </c>
      <c r="H54">
        <v>139</v>
      </c>
      <c r="I54">
        <v>477</v>
      </c>
    </row>
    <row r="55" spans="1:9" x14ac:dyDescent="0.2">
      <c r="A55" t="s">
        <v>391</v>
      </c>
      <c r="B55" t="s">
        <v>83</v>
      </c>
      <c r="C55" t="s">
        <v>444</v>
      </c>
      <c r="D55">
        <v>112</v>
      </c>
      <c r="G55">
        <v>171</v>
      </c>
      <c r="H55">
        <v>162</v>
      </c>
      <c r="I55">
        <v>445</v>
      </c>
    </row>
    <row r="56" spans="1:9" x14ac:dyDescent="0.2">
      <c r="A56" t="s">
        <v>381</v>
      </c>
      <c r="B56" t="s">
        <v>142</v>
      </c>
      <c r="C56" t="s">
        <v>18</v>
      </c>
      <c r="D56">
        <v>167</v>
      </c>
      <c r="E56">
        <v>161</v>
      </c>
      <c r="F56">
        <v>112</v>
      </c>
      <c r="I56">
        <v>440</v>
      </c>
    </row>
    <row r="57" spans="1:9" x14ac:dyDescent="0.2">
      <c r="A57" t="s">
        <v>378</v>
      </c>
      <c r="B57" t="s">
        <v>75</v>
      </c>
      <c r="C57" t="s">
        <v>445</v>
      </c>
      <c r="D57">
        <v>153</v>
      </c>
      <c r="E57">
        <v>140</v>
      </c>
      <c r="F57">
        <v>134</v>
      </c>
      <c r="I57">
        <v>427</v>
      </c>
    </row>
    <row r="58" spans="1:9" x14ac:dyDescent="0.2">
      <c r="A58" t="s">
        <v>391</v>
      </c>
      <c r="B58" t="s">
        <v>446</v>
      </c>
      <c r="C58" t="s">
        <v>447</v>
      </c>
      <c r="D58">
        <v>0</v>
      </c>
      <c r="G58">
        <v>183</v>
      </c>
      <c r="H58">
        <v>233</v>
      </c>
      <c r="I58">
        <v>416</v>
      </c>
    </row>
    <row r="59" spans="1:9" x14ac:dyDescent="0.2">
      <c r="A59" t="s">
        <v>364</v>
      </c>
      <c r="B59" t="s">
        <v>448</v>
      </c>
      <c r="C59" t="s">
        <v>449</v>
      </c>
      <c r="D59">
        <v>151</v>
      </c>
      <c r="F59">
        <v>131</v>
      </c>
      <c r="G59">
        <v>133</v>
      </c>
      <c r="I59">
        <v>415</v>
      </c>
    </row>
    <row r="60" spans="1:9" x14ac:dyDescent="0.2">
      <c r="A60" t="s">
        <v>376</v>
      </c>
      <c r="B60" t="s">
        <v>43</v>
      </c>
      <c r="C60" t="s">
        <v>450</v>
      </c>
      <c r="D60">
        <v>173</v>
      </c>
      <c r="E60">
        <v>158</v>
      </c>
      <c r="I60">
        <v>331</v>
      </c>
    </row>
    <row r="61" spans="1:9" x14ac:dyDescent="0.2">
      <c r="A61" t="s">
        <v>378</v>
      </c>
      <c r="B61" t="s">
        <v>451</v>
      </c>
      <c r="C61" t="s">
        <v>452</v>
      </c>
      <c r="D61">
        <v>0</v>
      </c>
      <c r="F61">
        <v>131</v>
      </c>
      <c r="H61">
        <v>181</v>
      </c>
      <c r="I61">
        <v>312</v>
      </c>
    </row>
    <row r="62" spans="1:9" x14ac:dyDescent="0.2">
      <c r="A62" t="s">
        <v>391</v>
      </c>
      <c r="B62" t="s">
        <v>453</v>
      </c>
      <c r="C62" t="s">
        <v>454</v>
      </c>
      <c r="D62">
        <v>0</v>
      </c>
      <c r="E62">
        <v>160</v>
      </c>
      <c r="F62">
        <v>146</v>
      </c>
      <c r="I62">
        <v>306</v>
      </c>
    </row>
    <row r="63" spans="1:9" x14ac:dyDescent="0.2">
      <c r="A63" t="s">
        <v>378</v>
      </c>
      <c r="B63" t="s">
        <v>455</v>
      </c>
      <c r="C63" t="s">
        <v>456</v>
      </c>
      <c r="D63">
        <v>0</v>
      </c>
      <c r="E63">
        <v>121</v>
      </c>
      <c r="G63">
        <v>121</v>
      </c>
      <c r="I63">
        <v>242</v>
      </c>
    </row>
    <row r="64" spans="1:9" x14ac:dyDescent="0.2">
      <c r="A64" t="s">
        <v>369</v>
      </c>
      <c r="B64" t="s">
        <v>171</v>
      </c>
      <c r="C64" t="s">
        <v>457</v>
      </c>
      <c r="D64">
        <v>0</v>
      </c>
      <c r="F64">
        <v>156</v>
      </c>
      <c r="I64">
        <v>156</v>
      </c>
    </row>
    <row r="65" spans="1:9" x14ac:dyDescent="0.2">
      <c r="A65" t="s">
        <v>369</v>
      </c>
      <c r="B65" t="s">
        <v>382</v>
      </c>
      <c r="C65" t="s">
        <v>458</v>
      </c>
      <c r="D65">
        <v>136</v>
      </c>
      <c r="I65">
        <v>136</v>
      </c>
    </row>
  </sheetData>
  <mergeCells count="2">
    <mergeCell ref="A1:I1"/>
    <mergeCell ref="A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I5" sqref="I5"/>
    </sheetView>
  </sheetViews>
  <sheetFormatPr baseColWidth="10" defaultColWidth="8.83203125" defaultRowHeight="15" x14ac:dyDescent="0.2"/>
  <cols>
    <col min="9" max="9" width="15.6640625" bestFit="1" customWidth="1"/>
  </cols>
  <sheetData>
    <row r="1" spans="1:9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">
      <c r="A2" s="35" t="s">
        <v>459</v>
      </c>
      <c r="B2" s="35"/>
      <c r="C2" s="35"/>
      <c r="D2" s="35"/>
      <c r="E2" s="35"/>
      <c r="F2" s="35"/>
      <c r="G2" s="35"/>
      <c r="H2" s="35"/>
      <c r="I2" s="35"/>
    </row>
    <row r="4" spans="1:9" x14ac:dyDescent="0.2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460</v>
      </c>
    </row>
    <row r="5" spans="1:9" x14ac:dyDescent="0.2">
      <c r="A5" t="s">
        <v>461</v>
      </c>
      <c r="B5" t="s">
        <v>462</v>
      </c>
      <c r="C5" t="s">
        <v>463</v>
      </c>
      <c r="D5">
        <v>253</v>
      </c>
      <c r="E5">
        <v>136</v>
      </c>
      <c r="F5">
        <v>192</v>
      </c>
      <c r="G5">
        <v>267</v>
      </c>
      <c r="H5">
        <v>198</v>
      </c>
      <c r="I5">
        <v>1046</v>
      </c>
    </row>
    <row r="6" spans="1:9" x14ac:dyDescent="0.2">
      <c r="A6" t="s">
        <v>464</v>
      </c>
      <c r="B6" t="s">
        <v>465</v>
      </c>
      <c r="C6" t="s">
        <v>434</v>
      </c>
      <c r="D6">
        <v>215</v>
      </c>
      <c r="E6">
        <v>216</v>
      </c>
      <c r="F6">
        <v>186</v>
      </c>
      <c r="G6">
        <v>185</v>
      </c>
      <c r="H6">
        <v>225</v>
      </c>
      <c r="I6">
        <v>1027</v>
      </c>
    </row>
    <row r="7" spans="1:9" x14ac:dyDescent="0.2">
      <c r="A7" t="s">
        <v>464</v>
      </c>
      <c r="B7" t="s">
        <v>339</v>
      </c>
      <c r="C7" t="s">
        <v>466</v>
      </c>
      <c r="D7">
        <v>226</v>
      </c>
      <c r="E7">
        <v>235</v>
      </c>
      <c r="F7">
        <v>189</v>
      </c>
      <c r="G7">
        <v>163</v>
      </c>
      <c r="H7">
        <v>160</v>
      </c>
      <c r="I7">
        <v>973</v>
      </c>
    </row>
    <row r="8" spans="1:9" x14ac:dyDescent="0.2">
      <c r="A8" t="s">
        <v>464</v>
      </c>
      <c r="B8" t="s">
        <v>211</v>
      </c>
      <c r="C8" t="s">
        <v>467</v>
      </c>
      <c r="D8">
        <v>176</v>
      </c>
      <c r="E8">
        <v>195</v>
      </c>
      <c r="F8">
        <v>214</v>
      </c>
      <c r="G8">
        <v>217</v>
      </c>
      <c r="H8">
        <v>166</v>
      </c>
      <c r="I8">
        <v>968</v>
      </c>
    </row>
    <row r="9" spans="1:9" x14ac:dyDescent="0.2">
      <c r="A9" t="s">
        <v>468</v>
      </c>
      <c r="B9" t="s">
        <v>239</v>
      </c>
      <c r="C9" t="s">
        <v>165</v>
      </c>
      <c r="D9">
        <v>192</v>
      </c>
      <c r="E9">
        <v>147</v>
      </c>
      <c r="F9">
        <v>166</v>
      </c>
      <c r="G9">
        <v>180</v>
      </c>
      <c r="H9">
        <v>214</v>
      </c>
      <c r="I9">
        <v>899</v>
      </c>
    </row>
    <row r="10" spans="1:9" x14ac:dyDescent="0.2">
      <c r="A10" t="s">
        <v>469</v>
      </c>
      <c r="B10" t="s">
        <v>470</v>
      </c>
      <c r="C10" t="s">
        <v>471</v>
      </c>
      <c r="D10">
        <v>214</v>
      </c>
      <c r="E10">
        <v>172</v>
      </c>
      <c r="F10">
        <v>155</v>
      </c>
      <c r="G10">
        <v>157</v>
      </c>
      <c r="H10">
        <v>182</v>
      </c>
      <c r="I10">
        <v>880</v>
      </c>
    </row>
    <row r="11" spans="1:9" x14ac:dyDescent="0.2">
      <c r="A11" t="s">
        <v>461</v>
      </c>
      <c r="B11" t="s">
        <v>472</v>
      </c>
      <c r="C11" t="s">
        <v>473</v>
      </c>
      <c r="D11">
        <v>161</v>
      </c>
      <c r="E11">
        <v>160</v>
      </c>
      <c r="F11">
        <v>179</v>
      </c>
      <c r="G11">
        <v>200</v>
      </c>
      <c r="H11">
        <v>171</v>
      </c>
      <c r="I11">
        <v>871</v>
      </c>
    </row>
    <row r="12" spans="1:9" x14ac:dyDescent="0.2">
      <c r="A12" t="s">
        <v>474</v>
      </c>
      <c r="B12" t="s">
        <v>320</v>
      </c>
      <c r="C12" t="s">
        <v>475</v>
      </c>
      <c r="D12">
        <v>153</v>
      </c>
      <c r="E12">
        <v>190</v>
      </c>
      <c r="F12">
        <v>166</v>
      </c>
      <c r="G12">
        <v>163</v>
      </c>
      <c r="H12">
        <v>168</v>
      </c>
      <c r="I12">
        <v>840</v>
      </c>
    </row>
    <row r="13" spans="1:9" x14ac:dyDescent="0.2">
      <c r="A13" t="s">
        <v>461</v>
      </c>
      <c r="B13" t="s">
        <v>476</v>
      </c>
      <c r="C13" t="s">
        <v>477</v>
      </c>
      <c r="D13">
        <v>157</v>
      </c>
      <c r="E13">
        <v>134</v>
      </c>
      <c r="F13">
        <v>203</v>
      </c>
      <c r="G13">
        <v>194</v>
      </c>
      <c r="H13">
        <v>143</v>
      </c>
      <c r="I13">
        <v>831</v>
      </c>
    </row>
    <row r="14" spans="1:9" x14ac:dyDescent="0.2">
      <c r="A14" t="s">
        <v>474</v>
      </c>
      <c r="B14" t="s">
        <v>478</v>
      </c>
      <c r="C14" t="s">
        <v>479</v>
      </c>
      <c r="D14">
        <v>137</v>
      </c>
      <c r="E14">
        <v>146</v>
      </c>
      <c r="F14">
        <v>179</v>
      </c>
      <c r="G14">
        <v>156</v>
      </c>
      <c r="H14">
        <v>198</v>
      </c>
      <c r="I14">
        <v>816</v>
      </c>
    </row>
    <row r="15" spans="1:9" x14ac:dyDescent="0.2">
      <c r="A15" t="s">
        <v>469</v>
      </c>
      <c r="B15" t="s">
        <v>480</v>
      </c>
      <c r="C15" t="s">
        <v>481</v>
      </c>
      <c r="D15">
        <v>145</v>
      </c>
      <c r="E15">
        <v>183</v>
      </c>
      <c r="F15">
        <v>171</v>
      </c>
      <c r="G15">
        <v>151</v>
      </c>
      <c r="H15">
        <v>149</v>
      </c>
      <c r="I15">
        <v>799</v>
      </c>
    </row>
    <row r="16" spans="1:9" x14ac:dyDescent="0.2">
      <c r="A16" t="s">
        <v>469</v>
      </c>
      <c r="B16" t="s">
        <v>482</v>
      </c>
      <c r="C16" t="s">
        <v>483</v>
      </c>
      <c r="D16">
        <v>133</v>
      </c>
      <c r="E16">
        <v>158</v>
      </c>
      <c r="F16">
        <v>157</v>
      </c>
      <c r="G16">
        <v>223</v>
      </c>
      <c r="H16">
        <v>127</v>
      </c>
      <c r="I16">
        <v>798</v>
      </c>
    </row>
    <row r="17" spans="1:9" x14ac:dyDescent="0.2">
      <c r="A17" t="s">
        <v>468</v>
      </c>
      <c r="B17" t="s">
        <v>484</v>
      </c>
      <c r="C17" t="s">
        <v>485</v>
      </c>
      <c r="D17">
        <v>168</v>
      </c>
      <c r="E17">
        <v>166</v>
      </c>
      <c r="F17">
        <v>145</v>
      </c>
      <c r="G17">
        <v>156</v>
      </c>
      <c r="H17">
        <v>161</v>
      </c>
      <c r="I17">
        <v>796</v>
      </c>
    </row>
    <row r="18" spans="1:9" x14ac:dyDescent="0.2">
      <c r="A18" t="s">
        <v>469</v>
      </c>
      <c r="B18" t="s">
        <v>486</v>
      </c>
      <c r="C18" t="s">
        <v>487</v>
      </c>
      <c r="D18">
        <v>124</v>
      </c>
      <c r="E18">
        <v>147</v>
      </c>
      <c r="F18">
        <v>137</v>
      </c>
      <c r="G18">
        <v>155</v>
      </c>
      <c r="H18">
        <v>190</v>
      </c>
      <c r="I18">
        <v>753</v>
      </c>
    </row>
    <row r="19" spans="1:9" x14ac:dyDescent="0.2">
      <c r="A19" t="s">
        <v>469</v>
      </c>
      <c r="B19" t="s">
        <v>488</v>
      </c>
      <c r="C19" t="s">
        <v>489</v>
      </c>
      <c r="D19">
        <v>155</v>
      </c>
      <c r="E19">
        <v>153</v>
      </c>
      <c r="F19">
        <v>118</v>
      </c>
      <c r="G19">
        <v>163</v>
      </c>
      <c r="H19">
        <v>154</v>
      </c>
      <c r="I19">
        <v>743</v>
      </c>
    </row>
    <row r="20" spans="1:9" x14ac:dyDescent="0.2">
      <c r="A20" t="s">
        <v>464</v>
      </c>
      <c r="B20" t="s">
        <v>476</v>
      </c>
      <c r="C20" t="s">
        <v>490</v>
      </c>
      <c r="D20">
        <v>181</v>
      </c>
      <c r="E20">
        <v>174</v>
      </c>
      <c r="F20">
        <v>214</v>
      </c>
      <c r="G20">
        <v>173</v>
      </c>
      <c r="I20">
        <v>742</v>
      </c>
    </row>
    <row r="21" spans="1:9" x14ac:dyDescent="0.2">
      <c r="A21" t="s">
        <v>461</v>
      </c>
      <c r="B21" t="s">
        <v>491</v>
      </c>
      <c r="C21" t="s">
        <v>492</v>
      </c>
      <c r="D21">
        <v>138</v>
      </c>
      <c r="F21">
        <v>211</v>
      </c>
      <c r="G21">
        <v>199</v>
      </c>
      <c r="H21">
        <v>187</v>
      </c>
      <c r="I21">
        <v>735</v>
      </c>
    </row>
    <row r="22" spans="1:9" x14ac:dyDescent="0.2">
      <c r="A22" t="s">
        <v>468</v>
      </c>
      <c r="B22" t="s">
        <v>493</v>
      </c>
      <c r="C22" t="s">
        <v>494</v>
      </c>
      <c r="E22">
        <v>181</v>
      </c>
      <c r="F22">
        <v>173</v>
      </c>
      <c r="G22">
        <v>168</v>
      </c>
      <c r="H22">
        <v>175</v>
      </c>
      <c r="I22">
        <v>697</v>
      </c>
    </row>
    <row r="23" spans="1:9" x14ac:dyDescent="0.2">
      <c r="A23" t="s">
        <v>474</v>
      </c>
      <c r="B23" t="s">
        <v>256</v>
      </c>
      <c r="C23" t="s">
        <v>495</v>
      </c>
      <c r="E23">
        <v>156</v>
      </c>
      <c r="F23">
        <v>208</v>
      </c>
      <c r="G23">
        <v>139</v>
      </c>
      <c r="H23">
        <v>191</v>
      </c>
      <c r="I23">
        <v>694</v>
      </c>
    </row>
    <row r="24" spans="1:9" x14ac:dyDescent="0.2">
      <c r="A24" t="s">
        <v>474</v>
      </c>
      <c r="B24" t="s">
        <v>496</v>
      </c>
      <c r="C24" t="s">
        <v>497</v>
      </c>
      <c r="D24">
        <v>154</v>
      </c>
      <c r="E24">
        <v>140</v>
      </c>
      <c r="F24">
        <v>157</v>
      </c>
      <c r="G24">
        <v>120</v>
      </c>
      <c r="H24">
        <v>117</v>
      </c>
      <c r="I24">
        <v>688</v>
      </c>
    </row>
    <row r="25" spans="1:9" x14ac:dyDescent="0.2">
      <c r="A25" t="s">
        <v>498</v>
      </c>
      <c r="B25" t="s">
        <v>499</v>
      </c>
      <c r="C25" t="s">
        <v>500</v>
      </c>
      <c r="D25">
        <v>83</v>
      </c>
      <c r="E25">
        <v>140</v>
      </c>
      <c r="F25">
        <v>158</v>
      </c>
      <c r="G25">
        <v>139</v>
      </c>
      <c r="H25">
        <v>163</v>
      </c>
      <c r="I25">
        <v>683</v>
      </c>
    </row>
    <row r="26" spans="1:9" x14ac:dyDescent="0.2">
      <c r="A26" t="s">
        <v>464</v>
      </c>
      <c r="B26" t="s">
        <v>501</v>
      </c>
      <c r="C26" t="s">
        <v>502</v>
      </c>
      <c r="D26">
        <v>174</v>
      </c>
      <c r="E26">
        <v>204</v>
      </c>
      <c r="F26">
        <v>162</v>
      </c>
      <c r="H26">
        <v>140</v>
      </c>
      <c r="I26">
        <v>680</v>
      </c>
    </row>
    <row r="27" spans="1:9" x14ac:dyDescent="0.2">
      <c r="A27" t="s">
        <v>498</v>
      </c>
      <c r="B27" t="s">
        <v>226</v>
      </c>
      <c r="C27" t="s">
        <v>165</v>
      </c>
      <c r="D27">
        <v>135</v>
      </c>
      <c r="E27">
        <v>148</v>
      </c>
      <c r="F27">
        <v>92</v>
      </c>
      <c r="G27">
        <v>148</v>
      </c>
      <c r="H27">
        <v>125</v>
      </c>
      <c r="I27">
        <v>648</v>
      </c>
    </row>
    <row r="28" spans="1:9" x14ac:dyDescent="0.2">
      <c r="A28" t="s">
        <v>474</v>
      </c>
      <c r="B28" t="s">
        <v>503</v>
      </c>
      <c r="C28" t="s">
        <v>208</v>
      </c>
      <c r="D28">
        <v>143</v>
      </c>
      <c r="E28">
        <v>185</v>
      </c>
      <c r="F28">
        <v>118</v>
      </c>
      <c r="H28">
        <v>175</v>
      </c>
      <c r="I28">
        <v>621</v>
      </c>
    </row>
    <row r="29" spans="1:9" x14ac:dyDescent="0.2">
      <c r="A29" t="s">
        <v>498</v>
      </c>
      <c r="B29" t="s">
        <v>504</v>
      </c>
      <c r="C29" t="s">
        <v>505</v>
      </c>
      <c r="D29">
        <v>108</v>
      </c>
      <c r="E29">
        <v>137</v>
      </c>
      <c r="F29">
        <v>133</v>
      </c>
      <c r="G29">
        <v>118</v>
      </c>
      <c r="H29">
        <v>123</v>
      </c>
      <c r="I29">
        <v>619</v>
      </c>
    </row>
    <row r="30" spans="1:9" x14ac:dyDescent="0.2">
      <c r="A30" t="s">
        <v>468</v>
      </c>
      <c r="B30" t="s">
        <v>506</v>
      </c>
      <c r="C30" t="s">
        <v>507</v>
      </c>
      <c r="D30">
        <v>157</v>
      </c>
      <c r="E30">
        <v>132</v>
      </c>
      <c r="F30">
        <v>167</v>
      </c>
      <c r="G30">
        <v>146</v>
      </c>
      <c r="I30">
        <v>602</v>
      </c>
    </row>
    <row r="31" spans="1:9" x14ac:dyDescent="0.2">
      <c r="A31" t="s">
        <v>498</v>
      </c>
      <c r="B31" t="s">
        <v>508</v>
      </c>
      <c r="C31" t="s">
        <v>509</v>
      </c>
      <c r="D31">
        <v>99</v>
      </c>
      <c r="E31">
        <v>105</v>
      </c>
      <c r="F31">
        <v>115</v>
      </c>
      <c r="G31">
        <v>113</v>
      </c>
      <c r="H31">
        <v>141</v>
      </c>
      <c r="I31">
        <v>573</v>
      </c>
    </row>
    <row r="32" spans="1:9" x14ac:dyDescent="0.2">
      <c r="A32" t="s">
        <v>468</v>
      </c>
      <c r="B32" t="s">
        <v>510</v>
      </c>
      <c r="C32" t="s">
        <v>163</v>
      </c>
      <c r="D32">
        <v>196</v>
      </c>
      <c r="E32">
        <v>128</v>
      </c>
      <c r="G32">
        <v>138</v>
      </c>
      <c r="H32">
        <v>110</v>
      </c>
      <c r="I32">
        <v>572</v>
      </c>
    </row>
    <row r="33" spans="1:9" x14ac:dyDescent="0.2">
      <c r="A33" t="s">
        <v>498</v>
      </c>
      <c r="B33" t="s">
        <v>511</v>
      </c>
      <c r="C33" t="s">
        <v>81</v>
      </c>
      <c r="D33">
        <v>134</v>
      </c>
      <c r="E33">
        <v>97</v>
      </c>
      <c r="F33">
        <v>121</v>
      </c>
      <c r="G33">
        <v>119</v>
      </c>
      <c r="H33">
        <v>90</v>
      </c>
      <c r="I33">
        <v>561</v>
      </c>
    </row>
    <row r="34" spans="1:9" x14ac:dyDescent="0.2">
      <c r="A34" t="s">
        <v>461</v>
      </c>
      <c r="B34" t="s">
        <v>512</v>
      </c>
      <c r="C34" t="s">
        <v>513</v>
      </c>
      <c r="D34">
        <v>156</v>
      </c>
      <c r="F34">
        <v>171</v>
      </c>
      <c r="G34">
        <v>163</v>
      </c>
      <c r="I34">
        <v>490</v>
      </c>
    </row>
    <row r="35" spans="1:9" x14ac:dyDescent="0.2">
      <c r="A35" t="s">
        <v>464</v>
      </c>
      <c r="B35" t="s">
        <v>314</v>
      </c>
      <c r="C35" t="s">
        <v>514</v>
      </c>
      <c r="D35">
        <v>0</v>
      </c>
      <c r="G35">
        <v>209</v>
      </c>
      <c r="H35">
        <v>231</v>
      </c>
      <c r="I35">
        <v>440</v>
      </c>
    </row>
    <row r="36" spans="1:9" x14ac:dyDescent="0.2">
      <c r="A36" t="s">
        <v>468</v>
      </c>
      <c r="B36" t="s">
        <v>515</v>
      </c>
      <c r="C36" t="s">
        <v>516</v>
      </c>
      <c r="D36">
        <v>134</v>
      </c>
      <c r="F36">
        <v>137</v>
      </c>
      <c r="H36">
        <v>153</v>
      </c>
      <c r="I36">
        <v>424</v>
      </c>
    </row>
    <row r="37" spans="1:9" x14ac:dyDescent="0.2">
      <c r="A37" t="s">
        <v>461</v>
      </c>
      <c r="B37" t="s">
        <v>342</v>
      </c>
      <c r="C37" t="s">
        <v>517</v>
      </c>
      <c r="D37">
        <v>0</v>
      </c>
      <c r="E37">
        <v>138</v>
      </c>
      <c r="H37">
        <v>178</v>
      </c>
      <c r="I37">
        <v>316</v>
      </c>
    </row>
    <row r="38" spans="1:9" x14ac:dyDescent="0.2">
      <c r="A38" t="s">
        <v>474</v>
      </c>
      <c r="B38" t="s">
        <v>518</v>
      </c>
      <c r="C38" t="s">
        <v>519</v>
      </c>
      <c r="D38">
        <v>95</v>
      </c>
      <c r="G38">
        <v>107</v>
      </c>
      <c r="I38">
        <v>202</v>
      </c>
    </row>
    <row r="39" spans="1:9" x14ac:dyDescent="0.2">
      <c r="A39" t="s">
        <v>461</v>
      </c>
      <c r="B39" t="s">
        <v>330</v>
      </c>
      <c r="C39" t="s">
        <v>410</v>
      </c>
      <c r="D39">
        <v>0</v>
      </c>
      <c r="E39">
        <v>126</v>
      </c>
      <c r="I39">
        <v>126</v>
      </c>
    </row>
  </sheetData>
  <mergeCells count="2">
    <mergeCell ref="A1:I1"/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Men Varsity Team</vt:lpstr>
      <vt:lpstr>Men JV Team</vt:lpstr>
      <vt:lpstr>Women Varsity Team</vt:lpstr>
      <vt:lpstr>Women JR Team</vt:lpstr>
      <vt:lpstr>Men Varsity Individual</vt:lpstr>
      <vt:lpstr>Women Varsity Individual</vt:lpstr>
      <vt:lpstr>Men JV Individual</vt:lpstr>
      <vt:lpstr>Women JV Individual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H2M</dc:creator>
  <cp:lastModifiedBy>Microsoft Office User</cp:lastModifiedBy>
  <cp:lastPrinted>2016-10-02T23:05:34Z</cp:lastPrinted>
  <dcterms:created xsi:type="dcterms:W3CDTF">2016-10-02T22:19:10Z</dcterms:created>
  <dcterms:modified xsi:type="dcterms:W3CDTF">2016-10-03T18:06:05Z</dcterms:modified>
</cp:coreProperties>
</file>